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9000" tabRatio="867" activeTab="1"/>
  </bookViews>
  <sheets>
    <sheet name="FBA" sheetId="1" r:id="rId1"/>
    <sheet name="VRA" sheetId="2" r:id="rId2"/>
    <sheet name="20 vsafas 4" sheetId="3" r:id="rId3"/>
    <sheet name="Lapas1" sheetId="4" r:id="rId4"/>
  </sheets>
  <externalReferences>
    <externalReference r:id="rId7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<sst xmlns="http://schemas.openxmlformats.org/spreadsheetml/2006/main" count="374" uniqueCount="277">
  <si>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</si>
  <si>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</si>
  <si>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</si>
  <si>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</si>
  <si>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</si>
  <si>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</si>
  <si>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</si>
  <si>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</si>
  <si>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</si>
  <si>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</si>
  <si>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</si>
  <si>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</si>
  <si>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</si>
  <si>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</si>
  <si>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</si>
  <si>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</si>
  <si>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</si>
  <si>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</si>
  <si>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</si>
  <si>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</si>
  <si>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</si>
  <si>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</si>
  <si>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</si>
  <si>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</si>
  <si>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</si>
  <si>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</si>
  <si>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</si>
  <si>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</si>
  <si>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</si>
  <si>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</si>
  <si>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</si>
  <si>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</si>
  <si>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</si>
  <si>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</si>
  <si>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</si>
  <si>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</si>
  <si>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</si>
  <si>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</si>
  <si>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</si>
  <si>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</si>
  <si>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</si>
  <si>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</si>
  <si>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</si>
  <si>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</si>
  <si>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</si>
  <si>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</si>
  <si>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</si>
  <si>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</si>
  <si>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</si>
  <si>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</si>
  <si>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</si>
  <si>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</si>
  <si>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</si>
  <si>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</si>
  <si>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</si>
  <si>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</si>
  <si>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</si>
  <si>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</si>
  <si>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</si>
  <si>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</si>
  <si>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</si>
  <si>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</si>
  <si>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</si>
  <si>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</si>
  <si>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</si>
  <si>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</si>
  <si>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</si>
  <si>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</si>
  <si>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</si>
  <si>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</si>
  <si>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</si>
  <si>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</si>
  <si>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</si>
  <si>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</si>
  <si>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</si>
  <si>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</si>
  <si>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</si>
  <si>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</si>
  <si>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</si>
  <si>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</si>
  <si>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</si>
  <si>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</si>
  <si>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</si>
  <si>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</si>
  <si>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</si>
  <si>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</si>
  <si>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</si>
  <si>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</si>
  <si>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</si>
  <si>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</si>
  <si>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</si>
  <si>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</si>
  <si>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</si>
  <si>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</si>
  <si>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</si>
  <si>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</si>
  <si>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</si>
  <si>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</si>
  <si>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</si>
  <si>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</si>
  <si>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</si>
  <si>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</si>
  <si>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</si>
  <si>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</si>
  <si>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</si>
  <si>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</si>
  <si>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</si>
  <si>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</si>
  <si>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</si>
  <si>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</si>
  <si>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</si>
  <si>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</si>
  <si>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</si>
  <si>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</si>
  <si>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</si>
  <si>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</si>
  <si>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</si>
  <si>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</si>
  <si>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</si>
  <si>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</si>
  <si>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</si>
  <si>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</si>
  <si>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</si>
  <si>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</si>
  <si>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</si>
  <si>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</si>
  <si>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</si>
  <si>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</si>
  <si>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</si>
  <si>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</si>
  <si>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</si>
  <si>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</si>
  <si>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</si>
  <si>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</si>
  <si>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</si>
  <si>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</si>
  <si>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</si>
  <si>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</si>
  <si>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</si>
  <si>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</si>
  <si>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</si>
  <si>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</si>
  <si>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</si>
  <si>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</si>
  <si>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</si>
  <si>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</si>
  <si>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</si>
  <si>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</si>
  <si>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</si>
  <si>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</si>
  <si>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</si>
  <si>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</si>
  <si>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</si>
  <si>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</si>
  <si>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</si>
  <si>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</si>
  <si>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</si>
  <si>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</si>
  <si>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</si>
  <si>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</si>
  <si>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</si>
  <si>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</si>
  <si>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</si>
  <si>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</si>
  <si>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</si>
  <si>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</si>
  <si>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</si>
  <si>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</si>
  <si>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</si>
  <si>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</si>
  <si>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</si>
  <si>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</si>
  <si>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</si>
  <si>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</si>
  <si>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</si>
  <si>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</si>
  <si>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</si>
  <si>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</si>
  <si>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</si>
  <si>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</si>
  <si>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</si>
  <si>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</si>
  <si>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</si>
  <si>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</si>
  <si>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</si>
  <si>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</si>
  <si>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</si>
  <si>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</si>
  <si>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</si>
  <si>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</si>
  <si>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</si>
  <si>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</si>
  <si>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</si>
  <si>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</si>
  <si>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</si>
  <si>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</si>
  <si>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</si>
  <si>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</si>
  <si>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</si>
  <si>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</si>
  <si>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</si>
  <si>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</si>
  <si>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</si>
  <si>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</si>
  <si>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</si>
  <si>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</si>
  <si>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</si>
  <si>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</si>
  <si>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</si>
  <si>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</si>
  <si>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</si>
  <si>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Direktorius</t>
  </si>
  <si>
    <t>Arvydas Judickas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</si>
  <si>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</si>
  <si>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</si>
  <si>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</si>
  <si>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</si>
  <si>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</si>
  <si>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</si>
  <si>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</si>
  <si>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</si>
  <si>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</si>
  <si>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</si>
  <si>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</si>
  <si>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</si>
  <si>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</si>
  <si>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</si>
  <si>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</si>
  <si>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</si>
  <si>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</si>
  <si>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</si>
  <si>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</si>
  <si>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</si>
  <si>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</si>
  <si>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</si>
  <si>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</si>
  <si>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</si>
  <si>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</si>
  <si>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</si>
  <si>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</si>
  <si>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</si>
  <si>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</si>
  <si>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</si>
  <si>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</si>
  <si>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</si>
  <si>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</si>
  <si>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</si>
  <si>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</si>
  <si>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</si>
  <si>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</si>
  <si>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</si>
  <si>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</si>
  <si>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</si>
  <si>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</si>
  <si>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</si>
  <si>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</si>
  <si>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</si>
  <si>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</si>
  <si>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</si>
  <si>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</si>
  <si>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</si>
  <si>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</si>
  <si>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</si>
  <si>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</si>
  <si>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</si>
  <si>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</si>
  <si>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</si>
  <si>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</si>
  <si>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</si>
  <si>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</si>
  <si>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</si>
  <si>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</si>
  <si>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</si>
  <si>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</si>
  <si>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</si>
  <si>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PAGAL 2015 M. RUGSĖJO 30 D. DUOMENIS</t>
  </si>
  <si>
    <t>2015-10-12 Nr.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</si>
</sst>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0">
      <selection activeCell="L13" sqref="L13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63" t="s">
        <v>1</v>
      </c>
      <c r="F2" s="163"/>
      <c r="G2" s="163"/>
    </row>
    <row r="3" spans="5:7" ht="12.75" customHeight="1">
      <c r="E3" s="164" t="s">
        <v>2</v>
      </c>
      <c r="F3" s="164"/>
      <c r="G3" s="164"/>
    </row>
    <row r="5" spans="1:7" ht="12.75" customHeight="1">
      <c r="A5" s="165" t="s">
        <v>3</v>
      </c>
      <c r="B5" s="165"/>
      <c r="C5" s="165"/>
      <c r="D5" s="165"/>
      <c r="E5" s="165"/>
      <c r="F5" s="165"/>
      <c r="G5" s="165"/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 customHeight="1">
      <c r="A7" s="160" t="s">
        <v>214</v>
      </c>
      <c r="B7" s="160"/>
      <c r="C7" s="160"/>
      <c r="D7" s="160"/>
      <c r="E7" s="160"/>
      <c r="F7" s="160"/>
      <c r="G7" s="160"/>
    </row>
    <row r="8" spans="1:7" ht="12.75" customHeight="1">
      <c r="A8" s="160" t="s">
        <v>4</v>
      </c>
      <c r="B8" s="160"/>
      <c r="C8" s="160"/>
      <c r="D8" s="160"/>
      <c r="E8" s="160"/>
      <c r="F8" s="160"/>
      <c r="G8" s="160"/>
    </row>
    <row r="9" spans="1:7" ht="12.75" customHeight="1">
      <c r="A9" s="160" t="s">
        <v>0</v>
      </c>
      <c r="B9" s="160"/>
      <c r="C9" s="160"/>
      <c r="D9" s="160"/>
      <c r="E9" s="160"/>
      <c r="F9" s="160"/>
      <c r="G9" s="160"/>
    </row>
    <row r="10" spans="1:7" ht="12.75" customHeight="1">
      <c r="A10" s="161" t="s">
        <v>5</v>
      </c>
      <c r="B10" s="161"/>
      <c r="C10" s="161"/>
      <c r="D10" s="161"/>
      <c r="E10" s="161"/>
      <c r="F10" s="161"/>
      <c r="G10" s="161"/>
    </row>
    <row r="11" spans="1:7" ht="12.75">
      <c r="A11" s="161"/>
      <c r="B11" s="161"/>
      <c r="C11" s="161"/>
      <c r="D11" s="161"/>
      <c r="E11" s="161"/>
      <c r="F11" s="161"/>
      <c r="G11" s="161"/>
    </row>
    <row r="12" spans="1:5" ht="12.75" customHeight="1">
      <c r="A12" s="162"/>
      <c r="B12" s="162"/>
      <c r="C12" s="162"/>
      <c r="D12" s="162"/>
      <c r="E12" s="162"/>
    </row>
    <row r="13" spans="1:7" ht="12.75" customHeight="1">
      <c r="A13" s="165" t="s">
        <v>6</v>
      </c>
      <c r="B13" s="165"/>
      <c r="C13" s="165"/>
      <c r="D13" s="165"/>
      <c r="E13" s="165"/>
      <c r="F13" s="165"/>
      <c r="G13" s="165"/>
    </row>
    <row r="14" spans="1:7" ht="12.75" customHeight="1">
      <c r="A14" s="165" t="s">
        <v>275</v>
      </c>
      <c r="B14" s="165"/>
      <c r="C14" s="165"/>
      <c r="D14" s="165"/>
      <c r="E14" s="165"/>
      <c r="F14" s="165"/>
      <c r="G14" s="16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60" t="s">
        <v>276</v>
      </c>
      <c r="B16" s="160"/>
      <c r="C16" s="160"/>
      <c r="D16" s="160"/>
      <c r="E16" s="160"/>
      <c r="F16" s="160"/>
      <c r="G16" s="160"/>
    </row>
    <row r="17" spans="1:7" ht="12.75" customHeight="1">
      <c r="A17" s="160" t="s">
        <v>7</v>
      </c>
      <c r="B17" s="160"/>
      <c r="C17" s="160"/>
      <c r="D17" s="160"/>
      <c r="E17" s="160"/>
      <c r="F17" s="160"/>
      <c r="G17" s="160"/>
    </row>
    <row r="18" spans="1:7" ht="12.75" customHeight="1">
      <c r="A18" s="7"/>
      <c r="B18" s="10"/>
      <c r="C18" s="10"/>
      <c r="D18" s="169" t="s">
        <v>274</v>
      </c>
      <c r="E18" s="169"/>
      <c r="F18" s="169"/>
      <c r="G18" s="169"/>
    </row>
    <row r="19" spans="1:7" ht="67.5" customHeight="1">
      <c r="A19" s="11" t="s">
        <v>8</v>
      </c>
      <c r="B19" s="170" t="s">
        <v>9</v>
      </c>
      <c r="C19" s="170"/>
      <c r="D19" s="170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3562063.3199999994</v>
      </c>
      <c r="G20" s="96">
        <f>SUM(G27)</f>
        <v>3606305.8999999994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0</v>
      </c>
      <c r="G21" s="86">
        <v>0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/>
      <c r="G24" s="15"/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56">
        <v>41705</v>
      </c>
      <c r="F27" s="86">
        <f>F28+F29+F30+F31+F32+F33+F34+F35+F36+F37</f>
        <v>3562063.3199999994</v>
      </c>
      <c r="G27" s="86">
        <f>G28+G29+G30+G31+G32+G33+G34+G35+G36+G37</f>
        <v>3606305.8999999994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3445540.98</v>
      </c>
      <c r="G29" s="15">
        <v>3476572.71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80267.53</v>
      </c>
      <c r="G30" s="15">
        <v>96285.31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2310.32</v>
      </c>
      <c r="G32" s="15">
        <v>6484.11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/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25922.05</v>
      </c>
      <c r="G35" s="15">
        <v>18784.28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931.96</v>
      </c>
      <c r="G36" s="15">
        <v>1089.01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>
        <v>7090.48</v>
      </c>
      <c r="G37" s="15">
        <v>7090.48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219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110786.35</v>
      </c>
      <c r="G41" s="96">
        <f>SUM(G42+G49)</f>
        <v>75079.1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4114.72</v>
      </c>
      <c r="G42" s="86">
        <f>SUM(G44+G48)</f>
        <v>4213.16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262</v>
      </c>
      <c r="F44" s="15">
        <v>4114.72</v>
      </c>
      <c r="G44" s="15">
        <v>4177.08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166" t="s">
        <v>61</v>
      </c>
      <c r="D47" s="166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263</v>
      </c>
      <c r="F48" s="15">
        <v>277.65</v>
      </c>
      <c r="G48" s="15">
        <v>36.08</v>
      </c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100833.21</v>
      </c>
      <c r="G49" s="86">
        <f>SUM(G53+G54+G55+G57)</f>
        <v>70865.94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166" t="s">
        <v>71</v>
      </c>
      <c r="D53" s="166"/>
      <c r="E53" s="155" t="s">
        <v>264</v>
      </c>
      <c r="F53" s="15">
        <v>117.44</v>
      </c>
      <c r="G53" s="15">
        <v>60.81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265</v>
      </c>
      <c r="F54" s="15">
        <v>99738.6</v>
      </c>
      <c r="G54" s="15">
        <v>68406.61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266</v>
      </c>
      <c r="F55" s="15">
        <v>977.17</v>
      </c>
      <c r="G55" s="15">
        <v>802.39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267</v>
      </c>
      <c r="F57" s="15">
        <v>5560.77</v>
      </c>
      <c r="G57" s="15">
        <v>1596.13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3672849.6699999995</v>
      </c>
      <c r="G58" s="111">
        <f>SUM(G20+G41)</f>
        <v>3681384.9999999995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7" t="s">
        <v>268</v>
      </c>
      <c r="F59" s="115">
        <f>F60+F61+F62+F63</f>
        <v>3571973.53</v>
      </c>
      <c r="G59" s="115">
        <f>SUM(G60+G61+G62+G63)</f>
        <v>3612115.19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14311.05</v>
      </c>
      <c r="G60" s="15">
        <v>17072.17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3539245.43</v>
      </c>
      <c r="G61" s="52">
        <v>3590575.76</v>
      </c>
    </row>
    <row r="62" spans="1:7" s="5" customFormat="1" ht="12.75" customHeight="1">
      <c r="A62" s="16" t="s">
        <v>49</v>
      </c>
      <c r="B62" s="167" t="s">
        <v>84</v>
      </c>
      <c r="C62" s="167"/>
      <c r="D62" s="167"/>
      <c r="E62" s="24"/>
      <c r="F62" s="15">
        <v>15747.78</v>
      </c>
      <c r="G62" s="15">
        <v>1364.66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2669.27</v>
      </c>
      <c r="G63" s="15">
        <v>3102.6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100775.67</v>
      </c>
      <c r="G64" s="96">
        <f>SUM(G69)</f>
        <v>69087.5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100775.67</v>
      </c>
      <c r="G69" s="122">
        <f>SUM(G80+G81+G82)</f>
        <v>69087.5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269</v>
      </c>
      <c r="F80" s="15">
        <v>16852.43</v>
      </c>
      <c r="G80" s="15">
        <v>18768.47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270</v>
      </c>
      <c r="F81" s="15">
        <v>45074.59</v>
      </c>
      <c r="G81" s="15">
        <v>11470.38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271</v>
      </c>
      <c r="F82" s="15">
        <v>38848.65</v>
      </c>
      <c r="G82" s="15">
        <v>38848.65</v>
      </c>
      <c r="I82" s="159">
        <f>SUM(G58-G59-G64-G84-G90)</f>
        <v>-4.09784206567565E-10</v>
      </c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100.46999999992084</v>
      </c>
      <c r="G84" s="96">
        <f>SUM(G91)</f>
        <v>182.31</v>
      </c>
      <c r="I84" s="159">
        <f>F58-F59-F64-F84</f>
        <v>-2.5437429940211587E-10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100.46999999992084</v>
      </c>
      <c r="G90" s="86">
        <v>0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-81.84000000007916</v>
      </c>
      <c r="G91" s="86">
        <v>182.31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182.31</v>
      </c>
      <c r="G92" s="86">
        <v>0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168" t="s">
        <v>127</v>
      </c>
      <c r="C94" s="168"/>
      <c r="D94" s="168"/>
      <c r="E94" s="126"/>
      <c r="F94" s="96">
        <f>IF(F59+F64+F84+F93=F58,F59+F64+F84+F93,0)</f>
        <v>3672849.6699999995</v>
      </c>
      <c r="G94" s="96">
        <v>12985462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175" t="s">
        <v>211</v>
      </c>
      <c r="B96" s="176"/>
      <c r="C96" s="176"/>
      <c r="D96" s="176"/>
      <c r="E96" s="176"/>
      <c r="F96" s="173" t="s">
        <v>212</v>
      </c>
      <c r="G96" s="174"/>
    </row>
    <row r="97" spans="1:7" s="5" customFormat="1" ht="12.75" customHeight="1">
      <c r="A97" s="160" t="s">
        <v>128</v>
      </c>
      <c r="B97" s="160"/>
      <c r="C97" s="160"/>
      <c r="D97" s="160"/>
      <c r="E97" s="160"/>
      <c r="F97" s="160" t="s">
        <v>129</v>
      </c>
      <c r="G97" s="160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260</v>
      </c>
      <c r="B99" s="4"/>
      <c r="C99" s="4"/>
      <c r="E99" s="2"/>
      <c r="F99" s="171" t="s">
        <v>216</v>
      </c>
      <c r="G99" s="171"/>
    </row>
    <row r="100" spans="1:7" s="5" customFormat="1" ht="12.75" customHeight="1">
      <c r="A100" s="172" t="s">
        <v>217</v>
      </c>
      <c r="B100" s="172"/>
      <c r="C100" s="172"/>
      <c r="D100" s="172"/>
      <c r="E100" s="172"/>
      <c r="F100" s="160" t="s">
        <v>129</v>
      </c>
      <c r="G100" s="160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F100:G100"/>
    <mergeCell ref="F99:G99"/>
    <mergeCell ref="A100:E100"/>
    <mergeCell ref="F97:G97"/>
    <mergeCell ref="A97:E97"/>
    <mergeCell ref="F96:G96"/>
    <mergeCell ref="A96:E96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0">
      <selection activeCell="H20" sqref="H20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179" t="s">
        <v>131</v>
      </c>
      <c r="B4" s="179"/>
      <c r="C4" s="179"/>
      <c r="D4" s="179"/>
      <c r="E4" s="179"/>
      <c r="F4" s="179"/>
      <c r="G4" s="179"/>
      <c r="H4" s="179"/>
      <c r="I4" s="179"/>
    </row>
    <row r="5" spans="1:9" ht="15.75">
      <c r="A5" s="180" t="s">
        <v>132</v>
      </c>
      <c r="B5" s="180"/>
      <c r="C5" s="180"/>
      <c r="D5" s="180"/>
      <c r="E5" s="180"/>
      <c r="F5" s="180"/>
      <c r="G5" s="180"/>
      <c r="H5" s="180"/>
      <c r="I5" s="180"/>
    </row>
    <row r="6" spans="1:9" ht="15.75">
      <c r="A6" s="179" t="s">
        <v>215</v>
      </c>
      <c r="B6" s="179"/>
      <c r="C6" s="179"/>
      <c r="D6" s="179"/>
      <c r="E6" s="179"/>
      <c r="F6" s="179"/>
      <c r="G6" s="179"/>
      <c r="H6" s="179"/>
      <c r="I6" s="179"/>
    </row>
    <row r="7" spans="1:9" ht="15">
      <c r="A7" s="178" t="s">
        <v>133</v>
      </c>
      <c r="B7" s="178"/>
      <c r="C7" s="178"/>
      <c r="D7" s="178"/>
      <c r="E7" s="178"/>
      <c r="F7" s="178"/>
      <c r="G7" s="178"/>
      <c r="H7" s="178"/>
      <c r="I7" s="178"/>
    </row>
    <row r="8" spans="1:9" ht="15">
      <c r="A8" s="178" t="s">
        <v>213</v>
      </c>
      <c r="B8" s="178"/>
      <c r="C8" s="178"/>
      <c r="D8" s="178"/>
      <c r="E8" s="178"/>
      <c r="F8" s="178"/>
      <c r="G8" s="178"/>
      <c r="H8" s="178"/>
      <c r="I8" s="178"/>
    </row>
    <row r="9" spans="1:9" ht="15">
      <c r="A9" s="178" t="s">
        <v>134</v>
      </c>
      <c r="B9" s="178"/>
      <c r="C9" s="178"/>
      <c r="D9" s="178"/>
      <c r="E9" s="178"/>
      <c r="F9" s="178"/>
      <c r="G9" s="178"/>
      <c r="H9" s="178"/>
      <c r="I9" s="178"/>
    </row>
    <row r="10" spans="1:9" ht="15">
      <c r="A10" s="178" t="s">
        <v>135</v>
      </c>
      <c r="B10" s="178"/>
      <c r="C10" s="178"/>
      <c r="D10" s="178"/>
      <c r="E10" s="178"/>
      <c r="F10" s="178"/>
      <c r="G10" s="178"/>
      <c r="H10" s="178"/>
      <c r="I10" s="178"/>
    </row>
    <row r="11" spans="1:9" ht="15">
      <c r="A11" s="181"/>
      <c r="B11" s="181"/>
      <c r="C11" s="181"/>
      <c r="D11" s="181"/>
      <c r="E11" s="181"/>
      <c r="F11" s="181"/>
      <c r="G11" s="181"/>
      <c r="H11" s="181"/>
      <c r="I11" s="181"/>
    </row>
    <row r="12" spans="1:9" ht="14.25">
      <c r="A12" s="177" t="s">
        <v>136</v>
      </c>
      <c r="B12" s="177"/>
      <c r="C12" s="177"/>
      <c r="D12" s="177"/>
      <c r="E12" s="177"/>
      <c r="F12" s="177"/>
      <c r="G12" s="177"/>
      <c r="H12" s="177"/>
      <c r="I12" s="177"/>
    </row>
    <row r="13" spans="1:9" ht="15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ht="14.25">
      <c r="A14" s="177" t="s">
        <v>275</v>
      </c>
      <c r="B14" s="177"/>
      <c r="C14" s="177"/>
      <c r="D14" s="177"/>
      <c r="E14" s="177"/>
      <c r="F14" s="177"/>
      <c r="G14" s="177"/>
      <c r="H14" s="177"/>
      <c r="I14" s="177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178" t="s">
        <v>276</v>
      </c>
      <c r="B16" s="178"/>
      <c r="C16" s="178"/>
      <c r="D16" s="178"/>
      <c r="E16" s="178"/>
      <c r="F16" s="178"/>
      <c r="G16" s="178"/>
      <c r="H16" s="178"/>
      <c r="I16" s="178"/>
    </row>
    <row r="17" spans="1:9" ht="15">
      <c r="A17" s="178" t="s">
        <v>7</v>
      </c>
      <c r="B17" s="178"/>
      <c r="C17" s="178"/>
      <c r="D17" s="178"/>
      <c r="E17" s="178"/>
      <c r="F17" s="178"/>
      <c r="G17" s="178"/>
      <c r="H17" s="178"/>
      <c r="I17" s="178"/>
    </row>
    <row r="18" spans="1:9" s="78" customFormat="1" ht="15" customHeight="1">
      <c r="A18" s="184" t="s">
        <v>274</v>
      </c>
      <c r="B18" s="184"/>
      <c r="C18" s="184"/>
      <c r="D18" s="184"/>
      <c r="E18" s="184"/>
      <c r="F18" s="184"/>
      <c r="G18" s="184"/>
      <c r="H18" s="184"/>
      <c r="I18" s="184"/>
    </row>
    <row r="19" spans="1:9" s="75" customFormat="1" ht="49.5" customHeight="1">
      <c r="A19" s="185" t="s">
        <v>8</v>
      </c>
      <c r="B19" s="185"/>
      <c r="C19" s="185" t="s">
        <v>9</v>
      </c>
      <c r="D19" s="185"/>
      <c r="E19" s="185"/>
      <c r="F19" s="185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186" t="s">
        <v>140</v>
      </c>
      <c r="D20" s="186"/>
      <c r="E20" s="186"/>
      <c r="F20" s="186"/>
      <c r="G20" s="131"/>
      <c r="H20" s="131">
        <f>H21+H26+H27</f>
        <v>638717.46</v>
      </c>
      <c r="I20" s="131">
        <f>I21+I26+I27</f>
        <v>639369.7899999999</v>
      </c>
    </row>
    <row r="21" spans="1:9" ht="15.75" customHeight="1">
      <c r="A21" s="132" t="s">
        <v>15</v>
      </c>
      <c r="B21" s="137" t="s">
        <v>141</v>
      </c>
      <c r="C21" s="187" t="s">
        <v>141</v>
      </c>
      <c r="D21" s="187"/>
      <c r="E21" s="187"/>
      <c r="F21" s="187"/>
      <c r="G21" s="137"/>
      <c r="H21" s="131">
        <f>H22+H23+H24+H25</f>
        <v>637387.99</v>
      </c>
      <c r="I21" s="131">
        <f>I22+I23+I24+I25</f>
        <v>638193.35</v>
      </c>
    </row>
    <row r="22" spans="1:9" ht="15.75" customHeight="1">
      <c r="A22" s="71" t="s">
        <v>142</v>
      </c>
      <c r="B22" s="72" t="s">
        <v>82</v>
      </c>
      <c r="C22" s="188" t="s">
        <v>82</v>
      </c>
      <c r="D22" s="188"/>
      <c r="E22" s="188"/>
      <c r="F22" s="188"/>
      <c r="G22" s="72"/>
      <c r="H22" s="138">
        <v>431092.72</v>
      </c>
      <c r="I22" s="138">
        <v>448666.01</v>
      </c>
    </row>
    <row r="23" spans="1:9" ht="15.75" customHeight="1">
      <c r="A23" s="71" t="s">
        <v>143</v>
      </c>
      <c r="B23" s="74" t="s">
        <v>144</v>
      </c>
      <c r="C23" s="182" t="s">
        <v>144</v>
      </c>
      <c r="D23" s="182"/>
      <c r="E23" s="182"/>
      <c r="F23" s="182"/>
      <c r="G23" s="74"/>
      <c r="H23" s="74">
        <v>196168.48</v>
      </c>
      <c r="I23" s="74">
        <v>186170.06</v>
      </c>
    </row>
    <row r="24" spans="1:9" ht="15.75" customHeight="1">
      <c r="A24" s="71" t="s">
        <v>145</v>
      </c>
      <c r="B24" s="72" t="s">
        <v>146</v>
      </c>
      <c r="C24" s="182" t="s">
        <v>146</v>
      </c>
      <c r="D24" s="182"/>
      <c r="E24" s="182"/>
      <c r="F24" s="182"/>
      <c r="G24" s="72"/>
      <c r="H24" s="74">
        <v>9305.25</v>
      </c>
      <c r="I24" s="74">
        <v>3050.57</v>
      </c>
    </row>
    <row r="25" spans="1:9" ht="15.75" customHeight="1">
      <c r="A25" s="71" t="s">
        <v>147</v>
      </c>
      <c r="B25" s="74" t="s">
        <v>148</v>
      </c>
      <c r="C25" s="182" t="s">
        <v>148</v>
      </c>
      <c r="D25" s="182"/>
      <c r="E25" s="182"/>
      <c r="F25" s="182"/>
      <c r="G25" s="74"/>
      <c r="H25" s="74">
        <v>821.54</v>
      </c>
      <c r="I25" s="74">
        <v>306.71</v>
      </c>
    </row>
    <row r="26" spans="1:9" ht="15.75" customHeight="1">
      <c r="A26" s="71" t="s">
        <v>27</v>
      </c>
      <c r="B26" s="72" t="s">
        <v>149</v>
      </c>
      <c r="C26" s="182" t="s">
        <v>149</v>
      </c>
      <c r="D26" s="182"/>
      <c r="E26" s="182"/>
      <c r="F26" s="182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183" t="s">
        <v>150</v>
      </c>
      <c r="D27" s="183"/>
      <c r="E27" s="183"/>
      <c r="F27" s="183"/>
      <c r="G27" s="137"/>
      <c r="H27" s="131">
        <f>H28+H29</f>
        <v>1329.47</v>
      </c>
      <c r="I27" s="131">
        <f>I28+I29</f>
        <v>1176.44</v>
      </c>
    </row>
    <row r="28" spans="1:9" ht="15.75" customHeight="1">
      <c r="A28" s="71" t="s">
        <v>151</v>
      </c>
      <c r="B28" s="74" t="s">
        <v>152</v>
      </c>
      <c r="C28" s="182" t="s">
        <v>152</v>
      </c>
      <c r="D28" s="182"/>
      <c r="E28" s="182"/>
      <c r="F28" s="182"/>
      <c r="G28" s="158" t="s">
        <v>272</v>
      </c>
      <c r="H28" s="74">
        <v>1329.47</v>
      </c>
      <c r="I28" s="74">
        <v>1176.44</v>
      </c>
    </row>
    <row r="29" spans="1:9" ht="15.75" customHeight="1">
      <c r="A29" s="71" t="s">
        <v>153</v>
      </c>
      <c r="B29" s="74" t="s">
        <v>154</v>
      </c>
      <c r="C29" s="182" t="s">
        <v>154</v>
      </c>
      <c r="D29" s="182"/>
      <c r="E29" s="182"/>
      <c r="F29" s="182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186" t="s">
        <v>155</v>
      </c>
      <c r="D30" s="186"/>
      <c r="E30" s="186"/>
      <c r="F30" s="186"/>
      <c r="G30" s="131"/>
      <c r="H30" s="131">
        <f>SUM(H31:H44)</f>
        <v>-638212.42</v>
      </c>
      <c r="I30" s="131">
        <f>SUM(I31:I44)</f>
        <v>-638161.7799999998</v>
      </c>
    </row>
    <row r="31" spans="1:9" ht="15.75" customHeight="1">
      <c r="A31" s="71" t="s">
        <v>15</v>
      </c>
      <c r="B31" s="72" t="s">
        <v>156</v>
      </c>
      <c r="C31" s="182" t="s">
        <v>157</v>
      </c>
      <c r="D31" s="182"/>
      <c r="E31" s="182"/>
      <c r="F31" s="182"/>
      <c r="G31" s="72"/>
      <c r="H31" s="74">
        <v>-506283.33</v>
      </c>
      <c r="I31" s="74">
        <v>-508343.08</v>
      </c>
    </row>
    <row r="32" spans="1:9" ht="15.75" customHeight="1">
      <c r="A32" s="71" t="s">
        <v>27</v>
      </c>
      <c r="B32" s="72" t="s">
        <v>158</v>
      </c>
      <c r="C32" s="182" t="s">
        <v>159</v>
      </c>
      <c r="D32" s="182"/>
      <c r="E32" s="182"/>
      <c r="F32" s="182"/>
      <c r="G32" s="72"/>
      <c r="H32" s="74">
        <v>-58950.23</v>
      </c>
      <c r="I32" s="74">
        <v>-58985.17</v>
      </c>
    </row>
    <row r="33" spans="1:9" ht="15.75" customHeight="1">
      <c r="A33" s="71" t="s">
        <v>49</v>
      </c>
      <c r="B33" s="72" t="s">
        <v>160</v>
      </c>
      <c r="C33" s="182" t="s">
        <v>161</v>
      </c>
      <c r="D33" s="182"/>
      <c r="E33" s="182"/>
      <c r="F33" s="182"/>
      <c r="G33" s="72"/>
      <c r="H33" s="74">
        <v>-22972.29</v>
      </c>
      <c r="I33" s="74">
        <v>-21824.61</v>
      </c>
    </row>
    <row r="34" spans="1:9" ht="15.75" customHeight="1">
      <c r="A34" s="71" t="s">
        <v>51</v>
      </c>
      <c r="B34" s="72" t="s">
        <v>162</v>
      </c>
      <c r="C34" s="188" t="s">
        <v>163</v>
      </c>
      <c r="D34" s="188"/>
      <c r="E34" s="188"/>
      <c r="F34" s="188"/>
      <c r="G34" s="72"/>
      <c r="H34" s="74"/>
      <c r="I34" s="74"/>
    </row>
    <row r="35" spans="1:9" ht="15.75" customHeight="1">
      <c r="A35" s="71" t="s">
        <v>77</v>
      </c>
      <c r="B35" s="72" t="s">
        <v>164</v>
      </c>
      <c r="C35" s="188" t="s">
        <v>165</v>
      </c>
      <c r="D35" s="188"/>
      <c r="E35" s="188"/>
      <c r="F35" s="188"/>
      <c r="G35" s="72"/>
      <c r="H35" s="74">
        <v>-28.26</v>
      </c>
      <c r="I35" s="74">
        <v>-23.46</v>
      </c>
    </row>
    <row r="36" spans="1:9" ht="15.75" customHeight="1">
      <c r="A36" s="71" t="s">
        <v>166</v>
      </c>
      <c r="B36" s="72" t="s">
        <v>167</v>
      </c>
      <c r="C36" s="188" t="s">
        <v>168</v>
      </c>
      <c r="D36" s="188"/>
      <c r="E36" s="188"/>
      <c r="F36" s="188"/>
      <c r="G36" s="72"/>
      <c r="H36" s="74">
        <v>-1591.36</v>
      </c>
      <c r="I36" s="74">
        <v>-2476.83</v>
      </c>
    </row>
    <row r="37" spans="1:9" ht="15.75" customHeight="1">
      <c r="A37" s="71" t="s">
        <v>169</v>
      </c>
      <c r="B37" s="72" t="s">
        <v>170</v>
      </c>
      <c r="C37" s="188" t="s">
        <v>171</v>
      </c>
      <c r="D37" s="188"/>
      <c r="E37" s="188"/>
      <c r="F37" s="188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182" t="s">
        <v>173</v>
      </c>
      <c r="D38" s="182"/>
      <c r="E38" s="182"/>
      <c r="F38" s="182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188" t="s">
        <v>175</v>
      </c>
      <c r="D39" s="188"/>
      <c r="E39" s="188"/>
      <c r="F39" s="188"/>
      <c r="G39" s="72"/>
      <c r="H39" s="74">
        <v>-13370.44</v>
      </c>
      <c r="I39" s="74">
        <v>-14624.36</v>
      </c>
    </row>
    <row r="40" spans="1:9" ht="15.75" customHeight="1">
      <c r="A40" s="71" t="s">
        <v>176</v>
      </c>
      <c r="B40" s="72" t="s">
        <v>177</v>
      </c>
      <c r="C40" s="182" t="s">
        <v>178</v>
      </c>
      <c r="D40" s="182"/>
      <c r="E40" s="182"/>
      <c r="F40" s="182"/>
      <c r="G40" s="72"/>
      <c r="H40" s="74">
        <v>-17817</v>
      </c>
      <c r="I40" s="74">
        <v>-19389.19</v>
      </c>
    </row>
    <row r="41" spans="1:9" ht="15.75" customHeight="1">
      <c r="A41" s="71" t="s">
        <v>179</v>
      </c>
      <c r="B41" s="72" t="s">
        <v>180</v>
      </c>
      <c r="C41" s="182" t="s">
        <v>181</v>
      </c>
      <c r="D41" s="182"/>
      <c r="E41" s="182"/>
      <c r="F41" s="182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182" t="s">
        <v>184</v>
      </c>
      <c r="D42" s="182"/>
      <c r="E42" s="182"/>
      <c r="F42" s="182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182" t="s">
        <v>187</v>
      </c>
      <c r="D43" s="182"/>
      <c r="E43" s="182"/>
      <c r="F43" s="182"/>
      <c r="G43" s="72"/>
      <c r="H43" s="74">
        <v>-41.34</v>
      </c>
      <c r="I43" s="74">
        <v>-41.71</v>
      </c>
    </row>
    <row r="44" spans="1:9" ht="15.75" customHeight="1">
      <c r="A44" s="71" t="s">
        <v>188</v>
      </c>
      <c r="B44" s="72" t="s">
        <v>189</v>
      </c>
      <c r="C44" s="191" t="s">
        <v>190</v>
      </c>
      <c r="D44" s="191"/>
      <c r="E44" s="191"/>
      <c r="F44" s="191"/>
      <c r="G44" s="72"/>
      <c r="H44" s="74">
        <v>-17158.17</v>
      </c>
      <c r="I44" s="74">
        <v>-12453.37</v>
      </c>
    </row>
    <row r="45" spans="1:9" ht="15.75" customHeight="1">
      <c r="A45" s="131" t="s">
        <v>54</v>
      </c>
      <c r="B45" s="130" t="s">
        <v>191</v>
      </c>
      <c r="C45" s="192" t="s">
        <v>191</v>
      </c>
      <c r="D45" s="192"/>
      <c r="E45" s="192"/>
      <c r="F45" s="192"/>
      <c r="G45" s="130"/>
      <c r="H45" s="131">
        <f>H20+H30</f>
        <v>505.03999999992084</v>
      </c>
      <c r="I45" s="131">
        <f>I20+I30</f>
        <v>1208.0100000001257</v>
      </c>
    </row>
    <row r="46" spans="1:9" ht="15.75" customHeight="1">
      <c r="A46" s="131" t="s">
        <v>80</v>
      </c>
      <c r="B46" s="131" t="s">
        <v>192</v>
      </c>
      <c r="C46" s="194" t="s">
        <v>192</v>
      </c>
      <c r="D46" s="194"/>
      <c r="E46" s="194"/>
      <c r="F46" s="194"/>
      <c r="G46" s="131"/>
      <c r="H46" s="131">
        <f>H47-H48+H49</f>
        <v>0</v>
      </c>
      <c r="I46" s="131">
        <f>I47-I48+I49</f>
        <v>130.62</v>
      </c>
    </row>
    <row r="47" spans="1:9" ht="15.75" customHeight="1">
      <c r="A47" s="74" t="s">
        <v>193</v>
      </c>
      <c r="B47" s="72" t="s">
        <v>194</v>
      </c>
      <c r="C47" s="191" t="s">
        <v>195</v>
      </c>
      <c r="D47" s="191"/>
      <c r="E47" s="191"/>
      <c r="F47" s="191"/>
      <c r="G47" s="158" t="s">
        <v>272</v>
      </c>
      <c r="H47" s="74">
        <v>2.13</v>
      </c>
      <c r="I47" s="74">
        <v>130.62</v>
      </c>
    </row>
    <row r="48" spans="1:9" ht="15.75" customHeight="1">
      <c r="A48" s="74" t="s">
        <v>27</v>
      </c>
      <c r="B48" s="72" t="s">
        <v>196</v>
      </c>
      <c r="C48" s="191" t="s">
        <v>196</v>
      </c>
      <c r="D48" s="191"/>
      <c r="E48" s="191"/>
      <c r="F48" s="191"/>
      <c r="G48" s="74"/>
      <c r="H48" s="74"/>
      <c r="I48" s="74"/>
    </row>
    <row r="49" spans="1:9" ht="15.75">
      <c r="A49" s="74" t="s">
        <v>197</v>
      </c>
      <c r="B49" s="72" t="s">
        <v>198</v>
      </c>
      <c r="C49" s="191" t="s">
        <v>199</v>
      </c>
      <c r="D49" s="191"/>
      <c r="E49" s="191"/>
      <c r="F49" s="191"/>
      <c r="G49" s="74"/>
      <c r="H49" s="74">
        <v>-2.13</v>
      </c>
      <c r="I49" s="74"/>
    </row>
    <row r="50" spans="1:9" ht="15.75">
      <c r="A50" s="70" t="s">
        <v>87</v>
      </c>
      <c r="B50" s="73" t="s">
        <v>200</v>
      </c>
      <c r="C50" s="189" t="s">
        <v>200</v>
      </c>
      <c r="D50" s="189"/>
      <c r="E50" s="189"/>
      <c r="F50" s="189"/>
      <c r="G50" s="158" t="s">
        <v>273</v>
      </c>
      <c r="H50" s="70">
        <v>-586.88</v>
      </c>
      <c r="I50" s="70">
        <v>-673.66</v>
      </c>
    </row>
    <row r="51" spans="1:9" ht="30" customHeight="1">
      <c r="A51" s="70" t="s">
        <v>113</v>
      </c>
      <c r="B51" s="73" t="s">
        <v>201</v>
      </c>
      <c r="C51" s="190" t="s">
        <v>201</v>
      </c>
      <c r="D51" s="190"/>
      <c r="E51" s="190"/>
      <c r="F51" s="190"/>
      <c r="G51" s="70"/>
      <c r="H51" s="70"/>
      <c r="I51" s="70"/>
    </row>
    <row r="52" spans="1:9" ht="15.75">
      <c r="A52" s="70" t="s">
        <v>125</v>
      </c>
      <c r="B52" s="73" t="s">
        <v>202</v>
      </c>
      <c r="C52" s="189" t="s">
        <v>202</v>
      </c>
      <c r="D52" s="189"/>
      <c r="E52" s="189"/>
      <c r="F52" s="189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186" t="s">
        <v>204</v>
      </c>
      <c r="D53" s="186"/>
      <c r="E53" s="186"/>
      <c r="F53" s="186"/>
      <c r="G53" s="131"/>
      <c r="H53" s="131">
        <f>H45+H46+H50+H51+H52</f>
        <v>-81.84000000007916</v>
      </c>
      <c r="I53" s="131">
        <f>I45+I46+I50+I51+I52</f>
        <v>664.9700000001257</v>
      </c>
    </row>
    <row r="54" spans="1:9" ht="15.75">
      <c r="A54" s="70" t="s">
        <v>15</v>
      </c>
      <c r="B54" s="70" t="s">
        <v>205</v>
      </c>
      <c r="C54" s="196" t="s">
        <v>205</v>
      </c>
      <c r="D54" s="196"/>
      <c r="E54" s="196"/>
      <c r="F54" s="196"/>
      <c r="G54" s="70"/>
      <c r="H54" s="70"/>
      <c r="I54" s="70"/>
    </row>
    <row r="55" spans="1:9" ht="15.75">
      <c r="A55" s="131" t="s">
        <v>206</v>
      </c>
      <c r="B55" s="130" t="s">
        <v>207</v>
      </c>
      <c r="C55" s="192" t="s">
        <v>207</v>
      </c>
      <c r="D55" s="192"/>
      <c r="E55" s="192"/>
      <c r="F55" s="192"/>
      <c r="G55" s="131"/>
      <c r="H55" s="131">
        <f>H53+H54</f>
        <v>-81.84000000007916</v>
      </c>
      <c r="I55" s="131">
        <f>I53+I54</f>
        <v>664.9700000001257</v>
      </c>
    </row>
    <row r="56" spans="1:9" ht="15.75">
      <c r="A56" s="74" t="s">
        <v>15</v>
      </c>
      <c r="B56" s="72" t="s">
        <v>208</v>
      </c>
      <c r="C56" s="191" t="s">
        <v>208</v>
      </c>
      <c r="D56" s="191"/>
      <c r="E56" s="191"/>
      <c r="F56" s="191"/>
      <c r="G56" s="74"/>
      <c r="H56" s="74"/>
      <c r="I56" s="74"/>
    </row>
    <row r="57" spans="1:9" ht="15.75">
      <c r="A57" s="74" t="s">
        <v>27</v>
      </c>
      <c r="B57" s="72" t="s">
        <v>209</v>
      </c>
      <c r="C57" s="191" t="s">
        <v>209</v>
      </c>
      <c r="D57" s="191"/>
      <c r="E57" s="191"/>
      <c r="F57" s="191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199" t="s">
        <v>211</v>
      </c>
      <c r="B59" s="199"/>
      <c r="C59" s="199"/>
      <c r="D59" s="199"/>
      <c r="E59" s="199"/>
      <c r="F59" s="199"/>
      <c r="G59" s="199"/>
      <c r="H59" s="193" t="s">
        <v>212</v>
      </c>
      <c r="I59" s="193"/>
    </row>
    <row r="60" spans="1:9" s="78" customFormat="1" ht="34.5" customHeight="1">
      <c r="A60" s="197" t="s">
        <v>210</v>
      </c>
      <c r="B60" s="197"/>
      <c r="C60" s="197"/>
      <c r="D60" s="197"/>
      <c r="E60" s="197"/>
      <c r="F60" s="197"/>
      <c r="G60" s="197"/>
      <c r="H60" s="198" t="s">
        <v>129</v>
      </c>
      <c r="I60" s="198"/>
    </row>
    <row r="61" spans="1:9" ht="12.75">
      <c r="A61" s="4" t="s">
        <v>261</v>
      </c>
      <c r="B61" s="4"/>
      <c r="C61" s="4"/>
      <c r="D61" s="4"/>
      <c r="E61" s="1"/>
      <c r="F61" s="4"/>
      <c r="G61" s="4"/>
      <c r="H61" s="4" t="s">
        <v>216</v>
      </c>
      <c r="I61" s="4"/>
    </row>
    <row r="62" spans="1:9" ht="12.75" customHeight="1">
      <c r="A62" s="1" t="s">
        <v>218</v>
      </c>
      <c r="B62" s="1"/>
      <c r="C62" s="1"/>
      <c r="D62" s="1"/>
      <c r="E62" s="1"/>
      <c r="F62" s="1"/>
      <c r="G62" s="1"/>
      <c r="H62" s="195" t="s">
        <v>129</v>
      </c>
      <c r="I62" s="195"/>
    </row>
  </sheetData>
  <sheetProtection/>
  <mergeCells count="59"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220</v>
      </c>
      <c r="K1" s="146"/>
      <c r="L1" s="146"/>
      <c r="M1" s="146"/>
      <c r="N1" s="146"/>
    </row>
    <row r="2" spans="9:14" ht="15">
      <c r="I2" s="78" t="s">
        <v>221</v>
      </c>
      <c r="K2" s="146"/>
      <c r="L2" s="146"/>
      <c r="M2" s="146"/>
      <c r="N2" s="146"/>
    </row>
    <row r="4" spans="1:13" ht="15">
      <c r="A4" s="177" t="s">
        <v>222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5">
      <c r="A5" s="177" t="s">
        <v>223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7" spans="1:13" ht="15">
      <c r="A7" s="177" t="s">
        <v>224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9" spans="1:13" ht="15" customHeight="1">
      <c r="A9" s="202" t="s">
        <v>8</v>
      </c>
      <c r="B9" s="202" t="s">
        <v>225</v>
      </c>
      <c r="C9" s="202" t="s">
        <v>226</v>
      </c>
      <c r="D9" s="202" t="s">
        <v>227</v>
      </c>
      <c r="E9" s="202"/>
      <c r="F9" s="202"/>
      <c r="G9" s="202"/>
      <c r="H9" s="202"/>
      <c r="I9" s="202"/>
      <c r="J9" s="202"/>
      <c r="K9" s="202"/>
      <c r="L9" s="202"/>
      <c r="M9" s="203" t="s">
        <v>228</v>
      </c>
    </row>
    <row r="10" spans="1:13" ht="100.5" customHeight="1">
      <c r="A10" s="202"/>
      <c r="B10" s="202"/>
      <c r="C10" s="202"/>
      <c r="D10" s="77" t="s">
        <v>229</v>
      </c>
      <c r="E10" s="77" t="s">
        <v>230</v>
      </c>
      <c r="F10" s="77" t="s">
        <v>231</v>
      </c>
      <c r="G10" s="77" t="s">
        <v>232</v>
      </c>
      <c r="H10" s="77" t="s">
        <v>233</v>
      </c>
      <c r="I10" s="147" t="s">
        <v>234</v>
      </c>
      <c r="J10" s="77" t="s">
        <v>235</v>
      </c>
      <c r="K10" s="11" t="s">
        <v>236</v>
      </c>
      <c r="L10" s="148" t="s">
        <v>237</v>
      </c>
      <c r="M10" s="203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238</v>
      </c>
      <c r="L11" s="149">
        <v>12</v>
      </c>
      <c r="M11" s="102">
        <v>13</v>
      </c>
    </row>
    <row r="12" spans="1:13" ht="63.75">
      <c r="A12" s="98" t="s">
        <v>239</v>
      </c>
      <c r="B12" s="145" t="s">
        <v>240</v>
      </c>
      <c r="C12" s="151">
        <f>IF(C13+C14=FBA!G60,C13+C14,0)</f>
        <v>17072.17</v>
      </c>
      <c r="D12" s="151">
        <f>D13+D14</f>
        <v>390259.23</v>
      </c>
      <c r="E12" s="151">
        <f aca="true" t="shared" si="0" ref="E12:K12">E13+E14</f>
        <v>0</v>
      </c>
      <c r="F12" s="151">
        <f t="shared" si="0"/>
        <v>2317.86</v>
      </c>
      <c r="G12" s="151">
        <f t="shared" si="0"/>
        <v>0</v>
      </c>
      <c r="H12" s="151">
        <f t="shared" si="0"/>
        <v>0</v>
      </c>
      <c r="I12" s="151">
        <f t="shared" si="0"/>
        <v>-395338.20999999996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14311.050000000001</v>
      </c>
    </row>
    <row r="13" spans="1:13" ht="15" customHeight="1">
      <c r="A13" s="149" t="s">
        <v>241</v>
      </c>
      <c r="B13" s="152" t="s">
        <v>242</v>
      </c>
      <c r="C13" s="153">
        <v>17072.17</v>
      </c>
      <c r="D13" s="154">
        <v>10398.44</v>
      </c>
      <c r="E13" s="154"/>
      <c r="F13" s="154">
        <v>2317.86</v>
      </c>
      <c r="G13" s="154"/>
      <c r="H13" s="154"/>
      <c r="I13" s="154">
        <v>-15477.42</v>
      </c>
      <c r="J13" s="154"/>
      <c r="K13" s="154"/>
      <c r="L13" s="154"/>
      <c r="M13" s="151">
        <f>C13+D13+E13+F13+G13-H13+I13-J13-K13+L13</f>
        <v>14311.050000000001</v>
      </c>
    </row>
    <row r="14" spans="1:13" ht="15" customHeight="1">
      <c r="A14" s="149" t="s">
        <v>243</v>
      </c>
      <c r="B14" s="152" t="s">
        <v>244</v>
      </c>
      <c r="C14" s="153"/>
      <c r="D14" s="154">
        <v>379860.79</v>
      </c>
      <c r="E14" s="154"/>
      <c r="F14" s="154"/>
      <c r="G14" s="154"/>
      <c r="H14" s="154"/>
      <c r="I14" s="154">
        <v>-379860.79</v>
      </c>
      <c r="J14" s="154"/>
      <c r="K14" s="154"/>
      <c r="L14" s="154"/>
      <c r="M14" s="151">
        <f>C14+D14+E14+F14+G14-H14+I14-J14-K14+L14</f>
        <v>0</v>
      </c>
    </row>
    <row r="15" spans="1:13" ht="68.25" customHeight="1">
      <c r="A15" s="98" t="s">
        <v>245</v>
      </c>
      <c r="B15" s="145" t="s">
        <v>246</v>
      </c>
      <c r="C15" s="151">
        <f>IF(C16+C17=FBA!G61,C16+C17,0)</f>
        <v>3590575.7600000002</v>
      </c>
      <c r="D15" s="151">
        <f aca="true" t="shared" si="1" ref="D15:K15">D16+D17</f>
        <v>149105.86000000002</v>
      </c>
      <c r="E15" s="151">
        <f t="shared" si="1"/>
        <v>0</v>
      </c>
      <c r="F15" s="151">
        <f t="shared" si="1"/>
        <v>101.64</v>
      </c>
      <c r="G15" s="151">
        <f t="shared" si="1"/>
        <v>0</v>
      </c>
      <c r="H15" s="151">
        <f t="shared" si="1"/>
        <v>0</v>
      </c>
      <c r="I15" s="151">
        <f t="shared" si="1"/>
        <v>-200537.83000000002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3539245.43</v>
      </c>
    </row>
    <row r="16" spans="1:13" ht="15" customHeight="1">
      <c r="A16" s="149" t="s">
        <v>247</v>
      </c>
      <c r="B16" s="152" t="s">
        <v>242</v>
      </c>
      <c r="C16" s="154">
        <v>3590539.68</v>
      </c>
      <c r="D16" s="154">
        <v>15087.17</v>
      </c>
      <c r="E16" s="154">
        <v>160</v>
      </c>
      <c r="F16" s="154">
        <v>101.64</v>
      </c>
      <c r="G16" s="154"/>
      <c r="H16" s="154"/>
      <c r="I16" s="154">
        <v>-66650.88</v>
      </c>
      <c r="J16" s="154"/>
      <c r="K16" s="154"/>
      <c r="L16" s="154"/>
      <c r="M16" s="151">
        <f>C16+D16+E16+F16+G16-H16+I16-J16-K16+L16</f>
        <v>3539237.6100000003</v>
      </c>
    </row>
    <row r="17" spans="1:13" ht="15" customHeight="1">
      <c r="A17" s="149" t="s">
        <v>248</v>
      </c>
      <c r="B17" s="152" t="s">
        <v>244</v>
      </c>
      <c r="C17" s="154">
        <v>36.08</v>
      </c>
      <c r="D17" s="154">
        <v>134018.69</v>
      </c>
      <c r="E17" s="154">
        <v>-160</v>
      </c>
      <c r="F17" s="154"/>
      <c r="G17" s="154"/>
      <c r="H17" s="154"/>
      <c r="I17" s="154">
        <v>-133886.95</v>
      </c>
      <c r="J17" s="154"/>
      <c r="K17" s="154"/>
      <c r="L17" s="154"/>
      <c r="M17" s="151">
        <f>C17+D17+E17+F17+G17-H17+I17-J17-K17+L17</f>
        <v>7.819999999977881</v>
      </c>
    </row>
    <row r="18" spans="1:13" ht="90" customHeight="1">
      <c r="A18" s="98" t="s">
        <v>249</v>
      </c>
      <c r="B18" s="145" t="s">
        <v>250</v>
      </c>
      <c r="C18" s="151">
        <f>IF(C19+C20=FBA!G62,C19+C20,0)</f>
        <v>1364.66</v>
      </c>
      <c r="D18" s="151">
        <f aca="true" t="shared" si="2" ref="D18:K18">D19+D20</f>
        <v>10963.2</v>
      </c>
      <c r="E18" s="151">
        <f t="shared" si="2"/>
        <v>0</v>
      </c>
      <c r="F18" s="151">
        <f t="shared" si="2"/>
        <v>12725.17</v>
      </c>
      <c r="G18" s="151">
        <f t="shared" si="2"/>
        <v>0</v>
      </c>
      <c r="H18" s="151">
        <f t="shared" si="2"/>
        <v>0</v>
      </c>
      <c r="I18" s="151">
        <f t="shared" si="2"/>
        <v>-9305.25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15747.78</v>
      </c>
    </row>
    <row r="19" spans="1:13" ht="15" customHeight="1">
      <c r="A19" s="149" t="s">
        <v>251</v>
      </c>
      <c r="B19" s="152" t="s">
        <v>242</v>
      </c>
      <c r="C19" s="154">
        <v>1364.66</v>
      </c>
      <c r="D19" s="154">
        <v>500</v>
      </c>
      <c r="E19" s="154"/>
      <c r="F19" s="154">
        <v>12725.17</v>
      </c>
      <c r="G19" s="154"/>
      <c r="H19" s="154"/>
      <c r="I19" s="154">
        <v>-2452.25</v>
      </c>
      <c r="J19" s="154"/>
      <c r="K19" s="154"/>
      <c r="L19" s="154"/>
      <c r="M19" s="151">
        <f>C19+D19+E19+F19-G19-H19+I19-J19-K19+L19</f>
        <v>12137.58</v>
      </c>
    </row>
    <row r="20" spans="1:13" ht="15" customHeight="1">
      <c r="A20" s="149" t="s">
        <v>252</v>
      </c>
      <c r="B20" s="152" t="s">
        <v>244</v>
      </c>
      <c r="C20" s="154"/>
      <c r="D20" s="154">
        <v>10463.2</v>
      </c>
      <c r="E20" s="154"/>
      <c r="F20" s="154"/>
      <c r="G20" s="154"/>
      <c r="H20" s="154"/>
      <c r="I20" s="154">
        <v>-6853</v>
      </c>
      <c r="J20" s="154"/>
      <c r="K20" s="154"/>
      <c r="L20" s="154"/>
      <c r="M20" s="151">
        <f>C20+D20+E20+F20+G20-H20+I20-J20-K20+L20</f>
        <v>3610.2000000000007</v>
      </c>
    </row>
    <row r="21" spans="1:13" ht="15" customHeight="1">
      <c r="A21" s="98" t="s">
        <v>253</v>
      </c>
      <c r="B21" s="145" t="s">
        <v>254</v>
      </c>
      <c r="C21" s="151">
        <f>IF(C22+C23=FBA!G63,C22+C23,0)</f>
        <v>3102.6</v>
      </c>
      <c r="D21" s="151">
        <f aca="true" t="shared" si="3" ref="D21:K21">D22+D23</f>
        <v>156</v>
      </c>
      <c r="E21" s="151">
        <f t="shared" si="3"/>
        <v>0</v>
      </c>
      <c r="F21" s="151">
        <f t="shared" si="3"/>
        <v>232.21</v>
      </c>
      <c r="G21" s="151">
        <f t="shared" si="3"/>
        <v>0</v>
      </c>
      <c r="H21" s="151">
        <f t="shared" si="3"/>
        <v>0</v>
      </c>
      <c r="I21" s="151">
        <f t="shared" si="3"/>
        <v>-821.54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2669.27</v>
      </c>
    </row>
    <row r="22" spans="1:13" ht="15" customHeight="1">
      <c r="A22" s="149" t="s">
        <v>255</v>
      </c>
      <c r="B22" s="152" t="s">
        <v>242</v>
      </c>
      <c r="C22" s="154">
        <v>2782.41</v>
      </c>
      <c r="D22" s="154">
        <v>101.85</v>
      </c>
      <c r="E22" s="154"/>
      <c r="F22" s="154">
        <v>232.21</v>
      </c>
      <c r="G22" s="154"/>
      <c r="H22" s="154"/>
      <c r="I22" s="154">
        <v>-766.05</v>
      </c>
      <c r="J22" s="154"/>
      <c r="K22" s="154"/>
      <c r="L22" s="154"/>
      <c r="M22" s="151">
        <f>C22+D22+E22+F22+G22-H22+I22-J22-K22+L22</f>
        <v>2350.42</v>
      </c>
    </row>
    <row r="23" spans="1:13" ht="15" customHeight="1">
      <c r="A23" s="149" t="s">
        <v>256</v>
      </c>
      <c r="B23" s="152" t="s">
        <v>244</v>
      </c>
      <c r="C23" s="154">
        <v>320.19</v>
      </c>
      <c r="D23" s="154">
        <v>54.15</v>
      </c>
      <c r="E23" s="154"/>
      <c r="F23" s="154"/>
      <c r="G23" s="154"/>
      <c r="H23" s="154"/>
      <c r="I23" s="154">
        <v>-55.49</v>
      </c>
      <c r="J23" s="154"/>
      <c r="K23" s="154"/>
      <c r="L23" s="154"/>
      <c r="M23" s="151">
        <f>C23+D23+E23+F23++G23+H23+I23+J23+K23+L23</f>
        <v>318.84999999999997</v>
      </c>
    </row>
    <row r="24" spans="1:13" ht="19.5" customHeight="1">
      <c r="A24" s="98" t="s">
        <v>257</v>
      </c>
      <c r="B24" s="145" t="s">
        <v>258</v>
      </c>
      <c r="C24" s="151">
        <f>IF(C12+C15+C18+C21=FBA!G59,C12+C15+C18+C21,0)</f>
        <v>3612115.1900000004</v>
      </c>
      <c r="D24" s="151">
        <f aca="true" t="shared" si="4" ref="D24:K24">D12+D15+D18+D21</f>
        <v>550484.2899999999</v>
      </c>
      <c r="E24" s="151">
        <f t="shared" si="4"/>
        <v>0</v>
      </c>
      <c r="F24" s="151">
        <f t="shared" si="4"/>
        <v>15376.88</v>
      </c>
      <c r="G24" s="151">
        <f t="shared" si="4"/>
        <v>0</v>
      </c>
      <c r="H24" s="151">
        <f t="shared" si="4"/>
        <v>0</v>
      </c>
      <c r="I24" s="151">
        <f t="shared" si="4"/>
        <v>-606002.8300000001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3571973.5300000003</v>
      </c>
    </row>
    <row r="25" spans="1:13" ht="15">
      <c r="A25" s="200" t="s">
        <v>259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2015-10-12T07:41:43Z</cp:lastPrinted>
  <dcterms:created xsi:type="dcterms:W3CDTF">1996-10-14T23:33:28Z</dcterms:created>
  <dcterms:modified xsi:type="dcterms:W3CDTF">2017-03-22T14:18:54Z</dcterms:modified>
  <cp:category/>
  <cp:version/>
  <cp:contentType/>
  <cp:contentStatus/>
</cp:coreProperties>
</file>