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35" windowHeight="8700" tabRatio="867" activeTab="17"/>
  </bookViews>
  <sheets>
    <sheet name="FBA" sheetId="1" r:id="rId1"/>
    <sheet name="VRA" sheetId="2" r:id="rId2"/>
    <sheet name="GTPA" sheetId="3" r:id="rId3"/>
    <sheet name="PSA" sheetId="4" r:id="rId4"/>
    <sheet name="NT-13-1" sheetId="5" r:id="rId5"/>
    <sheet name="MT-12-1" sheetId="6" r:id="rId6"/>
    <sheet name="Ats-8-1" sheetId="7" r:id="rId7"/>
    <sheet name="FIVPS-6-4" sheetId="8" r:id="rId8"/>
    <sheet name="IA-6-6" sheetId="9" r:id="rId9"/>
    <sheet name="KP-10-2" sheetId="10" r:id="rId10"/>
    <sheet name="KP-10-3" sheetId="11" r:id="rId11"/>
    <sheet name="GS-17-7" sheetId="12" r:id="rId12"/>
    <sheet name="PPekv-17-8" sheetId="13" r:id="rId13"/>
    <sheet name="TrMS-17-12" sheetId="14" r:id="rId14"/>
    <sheet name="ĮSIPval-17-13" sheetId="15" r:id="rId15"/>
    <sheet name="FS-20-4" sheetId="16" r:id="rId16"/>
    <sheet name="FSL-20-5" sheetId="17" r:id="rId17"/>
    <sheet name="SEGM-25-1" sheetId="18" r:id="rId18"/>
  </sheets>
  <externalReferences>
    <externalReference r:id="rId21"/>
  </externalReferences>
  <definedNames>
    <definedName name="_xlnm.Print_Area" localSheetId="5">'MT-12-1'!$A$1:$R$58</definedName>
    <definedName name="_xlnm.Print_Titles" localSheetId="6">'Ats-8-1'!$9:$11</definedName>
    <definedName name="_xlnm.Print_Titles" localSheetId="0">'FBA'!$19:$19</definedName>
    <definedName name="_xlnm.Print_Titles" localSheetId="7">'FIVPS-6-4'!$21:$21</definedName>
    <definedName name="_xlnm.Print_Titles" localSheetId="15">'FS-20-4'!$9:$11</definedName>
    <definedName name="_xlnm.Print_Titles" localSheetId="16">'FSL-20-5'!$19:$19</definedName>
    <definedName name="_xlnm.Print_Titles" localSheetId="11">'GS-17-7'!$19:$19</definedName>
    <definedName name="_xlnm.Print_Titles" localSheetId="8">'IA-6-6'!$19:$19</definedName>
    <definedName name="_xlnm.Print_Titles" localSheetId="14">'ĮSIPval-17-13'!$18:$18</definedName>
    <definedName name="_xlnm.Print_Titles" localSheetId="9">'KP-10-2'!$18:$18</definedName>
    <definedName name="_xlnm.Print_Titles" localSheetId="5">'MT-12-1'!$9:$11</definedName>
    <definedName name="_xlnm.Print_Titles" localSheetId="4">'NT-13-1'!$9:$11</definedName>
    <definedName name="_xlnm.Print_Titles" localSheetId="12">'PPekv-17-8'!$19:$19</definedName>
    <definedName name="_xlnm.Print_Titles" localSheetId="3">'PSA'!$19:$21</definedName>
    <definedName name="_xlnm.Print_Titles" localSheetId="13">'TrMS-17-12'!$20:$20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<sst xmlns="http://schemas.openxmlformats.org/spreadsheetml/2006/main" count="1524" uniqueCount="786">
  <si>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</si>
  <si>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</si>
  <si>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</si>
  <si>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</si>
  <si>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</si>
  <si>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</si>
  <si>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</si>
  <si>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</si>
  <si>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</si>
  <si>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</si>
  <si>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</si>
  <si>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</si>
  <si>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</si>
  <si>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</si>
  <si>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</si>
  <si>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</si>
  <si>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</si>
  <si>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</si>
  <si>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</si>
  <si>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</si>
  <si>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</si>
  <si>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</si>
  <si>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</si>
  <si>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</si>
  <si>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</si>
  <si>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</si>
  <si>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</si>
  <si>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</si>
  <si>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</si>
  <si>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</si>
  <si>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</si>
  <si>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</si>
  <si>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</si>
  <si>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</si>
  <si>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</si>
  <si>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</si>
  <si>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</si>
  <si>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</si>
  <si>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</si>
  <si>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</si>
  <si>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</si>
  <si>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</si>
  <si>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</si>
  <si>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</si>
  <si>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</si>
  <si>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</si>
  <si>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</si>
  <si>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</si>
  <si>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</si>
  <si>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</si>
  <si>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</si>
  <si>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</si>
  <si>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</si>
  <si>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</si>
  <si>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</si>
  <si>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>Įsigijimo savikaina ataskaitinio laikotarpio pabaigoje</t>
  </si>
  <si>
    <t>J.Basanavičiaus g.90 Kybartai</t>
  </si>
  <si>
    <t>2-ojo VSAFAS „Finansinės būklės ataskaita“</t>
  </si>
  <si>
    <t>2 priedas</t>
  </si>
  <si>
    <t xml:space="preserve">                            20-ojo VSAFAS „Finansavimo sumos“</t>
  </si>
  <si>
    <t>25-ojo VSAFAS „Segmentai“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</si>
  <si>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</si>
  <si>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</si>
  <si>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</si>
  <si>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</si>
  <si>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</si>
  <si>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</si>
  <si>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</si>
  <si>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</si>
  <si>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</si>
  <si>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</si>
  <si>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</si>
  <si>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</si>
  <si>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</si>
  <si>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</si>
  <si>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</si>
  <si>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</si>
  <si>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</si>
  <si>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</si>
  <si>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</si>
  <si>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</si>
  <si>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</si>
  <si>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</si>
  <si>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</si>
  <si>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</si>
  <si>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</si>
  <si>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</si>
  <si>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</si>
  <si>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</si>
  <si>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</si>
  <si>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</si>
  <si>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</si>
  <si>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</si>
  <si>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</si>
  <si>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</si>
  <si>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</si>
  <si>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</si>
  <si>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</si>
  <si>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</si>
  <si>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</si>
  <si>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</si>
  <si>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</si>
  <si>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</si>
  <si>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</si>
  <si>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</si>
  <si>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</si>
  <si>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</si>
  <si>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</si>
  <si>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</si>
  <si>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</si>
  <si>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</si>
  <si>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</si>
  <si>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</si>
  <si>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</si>
  <si>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</si>
  <si>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</si>
  <si>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</si>
  <si>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</si>
  <si>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</si>
  <si>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</si>
  <si>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</si>
  <si>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</si>
  <si>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</si>
  <si>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</si>
  <si>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</si>
  <si>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</si>
  <si>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</si>
  <si>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</si>
  <si>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</si>
  <si>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</si>
  <si>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</si>
  <si>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</si>
  <si>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</si>
  <si>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</si>
  <si>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</si>
  <si>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</si>
  <si>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</si>
  <si>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</si>
  <si>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</si>
  <si>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</si>
  <si>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</si>
  <si>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</si>
  <si>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</si>
  <si>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</si>
  <si>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</si>
  <si>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</si>
  <si>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</si>
  <si>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</si>
  <si>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</si>
  <si>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</si>
  <si>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</si>
  <si>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</si>
  <si>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</si>
  <si>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</si>
  <si>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</si>
  <si>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</si>
  <si>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</si>
  <si>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</si>
  <si>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</si>
  <si>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</si>
  <si>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</si>
  <si>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</si>
  <si>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</si>
  <si>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</si>
  <si>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</si>
  <si>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</si>
  <si>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</si>
  <si>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</si>
  <si>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</si>
  <si>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</si>
  <si>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</si>
  <si>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</si>
  <si>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</si>
  <si>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</si>
  <si>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</si>
  <si>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</si>
  <si>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</si>
  <si>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</si>
  <si>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</si>
  <si>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</si>
  <si>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</si>
  <si>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</si>
  <si>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</si>
  <si>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</si>
  <si>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</si>
  <si>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</si>
  <si>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</si>
  <si>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</si>
  <si>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</si>
  <si>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</si>
  <si>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</si>
  <si>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</si>
  <si>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</si>
  <si>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</si>
  <si>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</si>
  <si>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</si>
  <si>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</si>
  <si>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</si>
  <si>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</si>
  <si>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</si>
  <si>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</si>
  <si>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</si>
  <si>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</si>
  <si>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</si>
  <si>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</si>
  <si>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</si>
  <si>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</si>
  <si>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</si>
  <si>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</si>
  <si>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</si>
  <si>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</si>
  <si>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</si>
  <si>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</si>
  <si>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</si>
  <si>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</si>
  <si>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</si>
  <si>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</si>
  <si>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</si>
  <si>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</si>
  <si>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</si>
  <si>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</si>
  <si>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</si>
  <si>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</si>
  <si>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</si>
  <si>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</si>
  <si>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</si>
  <si>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</si>
  <si>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</si>
  <si>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</si>
  <si>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</si>
  <si>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</si>
  <si>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</si>
  <si>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</si>
  <si>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</si>
  <si>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</si>
  <si>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</si>
  <si>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</si>
  <si>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</si>
  <si>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</si>
  <si>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</si>
  <si>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</si>
  <si>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</si>
  <si>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</si>
  <si>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</si>
  <si>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</si>
  <si>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</si>
  <si>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</si>
  <si>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</si>
  <si>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</si>
  <si>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</si>
  <si>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</si>
  <si>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</si>
  <si>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</si>
  <si>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</si>
  <si>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</si>
  <si>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</si>
  <si>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</si>
  <si>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</si>
  <si>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</si>
  <si>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</si>
  <si>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</si>
  <si>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</si>
  <si>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</si>
  <si>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</si>
  <si>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</si>
  <si>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</si>
  <si>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</si>
  <si>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</si>
  <si>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</si>
  <si>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</si>
  <si>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4-ojo VSAFAS „Grynojo turto pokyčių ataskaita“</t>
  </si>
  <si>
    <t>1 priedas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</si>
  <si>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</si>
  <si>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</si>
  <si>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</si>
  <si>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</si>
  <si>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t>Tenka kontroliuojančiajam subjektui</t>
  </si>
  <si>
    <t>Iš viso</t>
  </si>
  <si>
    <t>Mažu-mos dalis</t>
  </si>
  <si>
    <t>Kiti rezer-vai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</si>
  <si>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</si>
  <si>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</si>
  <si>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</si>
  <si>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</si>
  <si>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</si>
  <si>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</si>
  <si>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</si>
  <si>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</si>
  <si>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</si>
  <si>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</si>
  <si>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</si>
  <si>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</si>
  <si>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</si>
  <si>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</si>
  <si>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</si>
  <si>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</si>
  <si>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</si>
  <si>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</si>
  <si>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</si>
  <si>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</si>
  <si>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</si>
  <si>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</si>
  <si>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</si>
  <si>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</si>
  <si>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</si>
  <si>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</si>
  <si>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(teisės aktais įpareigoto pasirašyti asmens pareigų pavadinimas)</t>
  </si>
  <si>
    <t>(parašas)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</si>
  <si>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</si>
  <si>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</si>
  <si>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</si>
  <si>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</si>
  <si>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 xml:space="preserve">2010M. INFORMACIJA PAGAL VEIKLOS SEGMENTUS 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</si>
  <si>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</si>
  <si>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</si>
  <si>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</si>
  <si>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</si>
  <si>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</si>
  <si>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</si>
  <si>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</si>
  <si>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</si>
  <si>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</si>
  <si>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</si>
  <si>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</si>
  <si>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</si>
  <si>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</si>
  <si>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</si>
  <si>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</si>
  <si>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</si>
  <si>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</si>
  <si>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</si>
  <si>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</si>
  <si>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</si>
  <si>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</si>
  <si>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</si>
  <si>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</si>
  <si>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</si>
  <si>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</si>
  <si>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</si>
  <si>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</si>
  <si>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</si>
  <si>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</si>
  <si>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</si>
  <si>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</si>
  <si>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</si>
  <si>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</si>
  <si>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</si>
  <si>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</si>
  <si>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</si>
  <si>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</si>
  <si>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</si>
  <si>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</si>
  <si>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</si>
  <si>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</si>
  <si>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</si>
  <si>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</si>
  <si>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</si>
  <si>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</si>
  <si>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</si>
  <si>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</si>
  <si>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</si>
  <si>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</si>
  <si>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INVESTICINĖS VEIKLOS PINIGŲ SRAUTAI</t>
  </si>
  <si>
    <t>Ilgalaikio finansinio turto įsigijimas</t>
  </si>
  <si>
    <t>Ilgalaikio finansinio turto perleidimas:</t>
  </si>
  <si>
    <t>IV.3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</si>
  <si>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</si>
  <si>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</si>
  <si>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</si>
  <si>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</si>
  <si>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</si>
  <si>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Iš ES, užsienio valstybių ir tarptautinių  organizacijų</t>
  </si>
  <si>
    <t>IV.4</t>
  </si>
  <si>
    <t>J.Basanavičiaus g. 90 Kybartai, įm.k. 295471890</t>
  </si>
  <si>
    <t>J.Basanvičiaus g.90 Kybartai įm.k. 295471890</t>
  </si>
  <si>
    <t>J.Basanavičiaus g. 90 Kybartai įm.k.295471890</t>
  </si>
  <si>
    <t xml:space="preserve">Grąžintos finansavimo sumos ilgalaikiam ir biologiniam turtui įsigyti </t>
  </si>
  <si>
    <t>Gauti dividendai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</si>
  <si>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</si>
  <si>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</si>
  <si>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</si>
  <si>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</si>
  <si>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</si>
  <si>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</si>
  <si>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</si>
  <si>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</si>
  <si>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</si>
  <si>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</si>
  <si>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</si>
  <si>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</si>
  <si>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</si>
  <si>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</si>
  <si>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</si>
  <si>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</si>
  <si>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</si>
  <si>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</si>
  <si>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</si>
  <si>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</si>
  <si>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</si>
  <si>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</si>
  <si>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</si>
  <si>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</si>
  <si>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</si>
  <si>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</si>
  <si>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</si>
  <si>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Pergrupavimai (+/-)</t>
  </si>
  <si>
    <t>Įsigijimo ar pasigaminimo savikaina ataskaitinio laikotarpio pabaigoje (1+2-3+/-4)</t>
  </si>
  <si>
    <t>Sukaupta amortizacijos suma ataskaitinio laikotarpio pradžioje</t>
  </si>
  <si>
    <t>X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</si>
  <si>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</si>
  <si>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</si>
  <si>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</si>
  <si>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Nuvertėjimo suma ataskaitinio laikotarpio pradžioje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</si>
  <si>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</si>
  <si>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</si>
  <si>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</si>
  <si>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18.</t>
  </si>
  <si>
    <t>19.</t>
  </si>
  <si>
    <t>20.</t>
  </si>
  <si>
    <t xml:space="preserve"> * – Pažymėti ataskaitos laukai nepildomi.</t>
  </si>
  <si>
    <t>**– Kito subjekto sukaupta turto amortizacijos arba nuvertėjimo suma iki perdavimo.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</si>
  <si>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</si>
  <si>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</si>
  <si>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</si>
  <si>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</si>
  <si>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</si>
  <si>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</si>
  <si>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</si>
  <si>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</si>
  <si>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</si>
  <si>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</si>
  <si>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</si>
  <si>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</si>
  <si>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</si>
  <si>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</si>
  <si>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</si>
  <si>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</si>
  <si>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</si>
  <si>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</si>
  <si>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</si>
  <si>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</si>
  <si>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 xml:space="preserve">Apskaičiuota nuvertėjimo suma per ataskaitinį laikotarpį </t>
  </si>
  <si>
    <t xml:space="preserve">Tikroji vertė ataskaitinio laikotarpio pradžioje 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</si>
  <si>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</si>
  <si>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</si>
  <si>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</si>
  <si>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</si>
  <si>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23.</t>
  </si>
  <si>
    <t>24.</t>
  </si>
  <si>
    <t>25.</t>
  </si>
  <si>
    <t>26.</t>
  </si>
  <si>
    <t>* - Pažymėti ataskaitos laukai nepildomi.</t>
  </si>
  <si>
    <t>**- Kito subjekto sukaupta turto nusidėvėjimo arba nuvertėjimo suma iki perdavimo.</t>
  </si>
  <si>
    <t>Straipsnio pavadinimas</t>
  </si>
  <si>
    <t>1.1.</t>
  </si>
  <si>
    <t>1.2.</t>
  </si>
  <si>
    <t>* Reikšmingos sumos turi būti detalizuojamos aiškinamojo rašto tekste.</t>
  </si>
  <si>
    <t>_____________________________</t>
  </si>
  <si>
    <t>17-ojo VSAFAS „Finansinis turtas ir finansiniai įsipareigojimai“</t>
  </si>
  <si>
    <t>1.4.</t>
  </si>
  <si>
    <t>2.3.</t>
  </si>
  <si>
    <t>2.4.</t>
  </si>
  <si>
    <t>Per ataskaitinį laikotarpį</t>
  </si>
  <si>
    <t>1.5.</t>
  </si>
  <si>
    <t>2.5.</t>
  </si>
  <si>
    <t>3.4.</t>
  </si>
  <si>
    <t>3.5.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</si>
  <si>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</si>
  <si>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</si>
  <si>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</si>
  <si>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Įsipareigojimų dalis valiuta</t>
  </si>
  <si>
    <t>Įsigijimo savikaina ataskaitinio laikotarpio pradžioje</t>
  </si>
  <si>
    <t>Eurais </t>
  </si>
  <si>
    <t>JAV doleriais </t>
  </si>
  <si>
    <t>Kitomis  </t>
  </si>
  <si>
    <t>Iš viso </t>
  </si>
  <si>
    <t>priedas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</si>
  <si>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</si>
  <si>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</si>
  <si>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</si>
  <si>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</si>
  <si>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</si>
  <si>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</si>
  <si>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</si>
  <si>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</si>
  <si>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</si>
  <si>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</si>
  <si>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</si>
  <si>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</si>
  <si>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</si>
  <si>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</si>
  <si>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</si>
  <si>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</si>
  <si>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</si>
  <si>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</si>
  <si>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</si>
  <si>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</si>
  <si>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</si>
  <si>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</si>
  <si>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t>10-ojo VSAFAS „Kitos pajamos“</t>
  </si>
  <si>
    <t xml:space="preserve">        2 priedas</t>
  </si>
  <si>
    <t>Pajamos iš rinkliavų</t>
  </si>
  <si>
    <t>Pajamos iš administracinių baudų</t>
  </si>
  <si>
    <t>Suteiktų paslaugų pajamos**</t>
  </si>
  <si>
    <t xml:space="preserve">Pajamos iš atsargų pardavimo </t>
  </si>
  <si>
    <t>Nuomos pajamos</t>
  </si>
  <si>
    <t>Suteiktų paslaugų, išskyrus nuomą, pajamos**</t>
  </si>
  <si>
    <t>_______________________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</si>
  <si>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</si>
  <si>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</si>
  <si>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(Informacijos apie finansinės ir investicinės veiklos pajamas ir sąnaudas pateikimo aukštesniojo ir žemesniojo lygių finansinių ataskaitų aiškinamajame rašte forma)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</si>
  <si>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</si>
  <si>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</si>
  <si>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</si>
  <si>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</si>
  <si>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</si>
  <si>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</si>
  <si>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</si>
  <si>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</si>
  <si>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</si>
  <si>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</si>
  <si>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</si>
  <si>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 xml:space="preserve">Palūkanų sąnaudos </t>
  </si>
  <si>
    <t>Kitos finansinės ir investicinės veiklos sąnaudos*</t>
  </si>
  <si>
    <t>Finansinės ir investicinės veiklos rezultatas (1-2)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</si>
  <si>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</si>
  <si>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</si>
  <si>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</si>
  <si>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</si>
  <si>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</si>
  <si>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</si>
  <si>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</si>
  <si>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</si>
  <si>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</si>
  <si>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</si>
  <si>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</si>
  <si>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</si>
  <si>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</si>
  <si>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</si>
  <si>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</si>
  <si>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</si>
  <si>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</si>
  <si>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</si>
  <si>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</si>
  <si>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</si>
  <si>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</si>
  <si>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</si>
  <si>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</si>
  <si>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</si>
  <si>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</si>
  <si>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</si>
  <si>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</si>
  <si>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</si>
  <si>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</si>
  <si>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</si>
  <si>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</si>
  <si>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</si>
  <si>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</si>
  <si>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</si>
  <si>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</si>
  <si>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</si>
  <si>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</si>
  <si>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</si>
  <si>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</si>
  <si>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10.1.</t>
  </si>
  <si>
    <t>10.2.</t>
  </si>
  <si>
    <t>10.3.</t>
  </si>
  <si>
    <t>Nuvertėjimo pergrupavimai (+/-)</t>
  </si>
  <si>
    <t>_______________________________</t>
  </si>
  <si>
    <t>*Reikšmingos sumos turi būti detalizuojamos aiškinamojo rašto tekste.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</si>
  <si>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</si>
  <si>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</si>
  <si>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</si>
  <si>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</si>
  <si>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</si>
  <si>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</si>
  <si>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</si>
  <si>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</si>
  <si>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</si>
  <si>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</si>
  <si>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</si>
  <si>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</si>
  <si>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</si>
  <si>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</si>
  <si>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</si>
  <si>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</si>
  <si>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</si>
  <si>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</si>
  <si>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</si>
  <si>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</si>
  <si>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</si>
  <si>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</si>
  <si>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</si>
  <si>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</si>
  <si>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</si>
  <si>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</si>
  <si>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</si>
  <si>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</si>
  <si>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</si>
  <si>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</si>
  <si>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</si>
  <si>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</si>
  <si>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</si>
  <si>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</si>
  <si>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</si>
  <si>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</si>
  <si>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</si>
  <si>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</si>
  <si>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</si>
  <si>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</si>
  <si>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</si>
  <si>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</si>
  <si>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</si>
  <si>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</si>
  <si>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</si>
  <si>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</si>
  <si>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</si>
  <si>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</si>
  <si>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</si>
  <si>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</si>
  <si>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</si>
  <si>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</si>
  <si>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</si>
  <si>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</si>
  <si>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</si>
  <si>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</si>
  <si>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</si>
  <si>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</si>
  <si>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</si>
  <si>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</si>
  <si>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</si>
  <si>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</si>
  <si>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</si>
  <si>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</si>
  <si>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</si>
  <si>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Ilgalaikio turto (išskyrus finansinį) ir biologinio turto įsigijimas(-)</t>
  </si>
  <si>
    <t>Ilgalaikio turto (išskyrus finansinį) ir biologinio turto perleidimas(+)</t>
  </si>
  <si>
    <t>Investicijos į kontroliuojamus ir asocijuotuosius subjektus (-)</t>
  </si>
  <si>
    <t>Investicijos į ne nuosavybės vertybinius popierius (-)</t>
  </si>
  <si>
    <t>Investicijos į kitą finansinį turtą (-)</t>
  </si>
  <si>
    <t>Investicijos į kontroliuojamus ir asocijuotuosius subjektus (+)</t>
  </si>
  <si>
    <t>Investicijos į ne nuosavybės vertybinius popierius (+)</t>
  </si>
  <si>
    <t>Investicijos į kitą finansinį turtą (+)</t>
  </si>
  <si>
    <t>Kiti finansinės veiklos pinigų srautai (+ar-)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</si>
  <si>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</si>
  <si>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</si>
  <si>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</si>
  <si>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</si>
  <si>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</si>
  <si>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</si>
  <si>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</si>
  <si>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</si>
  <si>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</si>
  <si>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</si>
  <si>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</si>
  <si>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</si>
  <si>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 xml:space="preserve">                                      4 priedas</t>
  </si>
  <si>
    <t>KYBARTŲ "SAULĖS" PROGIMNAZIJA</t>
  </si>
  <si>
    <t xml:space="preserve"> KYBARTŲ ''SAULĖS" PROGIMNAZIJA</t>
  </si>
  <si>
    <t>KYBARTŲ " SAULĖS" PROGIMNAZIJA</t>
  </si>
  <si>
    <t>* Šioje skiltyje rodomas finansavimo sumų pergrupavimas, praėjusio ataskaitinio laikotarpio klaidų taisymas ir valiutos kurso įtaka pinigų likučiams, susijusiems su finansavimo sumomis</t>
  </si>
  <si>
    <t>Pinigai iš valstybės biudžeto (įskaitant Europos Sąjungos finansinę paramą) (1.1+1.2+1.3+1.4–1.5+2.6)</t>
  </si>
  <si>
    <t>2.6.</t>
  </si>
  <si>
    <t>Pinigų ekvivalentai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</si>
  <si>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</si>
  <si>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</si>
  <si>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</si>
  <si>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t>Ilgalaikio materialiojo, nematerialiojo ir biologinio turto pardavimo pelnas</t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</si>
  <si>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</si>
  <si>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** Nurodoma, kokios tai paslaugos, ir, jei suma reikšminga, ji detalizuojama aiškinamojo rašto tekste.</t>
  </si>
  <si>
    <t xml:space="preserve">        3 priedas</t>
  </si>
  <si>
    <t>(Informacijos apie kitos veiklos pajamas ir sąnaudas pateikimo žemesniojo ir aukštesniojo lygių finansinių ataskaitų aiškinamajame rašte forma)</t>
  </si>
  <si>
    <t>KITOS VEIKLOS PAJAMOS IR SĄNAUDOS*</t>
  </si>
  <si>
    <t>1.1</t>
  </si>
  <si>
    <t>1.2</t>
  </si>
  <si>
    <t>1.3</t>
  </si>
  <si>
    <t>1.4</t>
  </si>
  <si>
    <t>1.5</t>
  </si>
  <si>
    <t>Pervestinos į biudžetą kitos veiklos pajamos</t>
  </si>
  <si>
    <t>3.1</t>
  </si>
  <si>
    <t>3.2</t>
  </si>
  <si>
    <t>3.3</t>
  </si>
  <si>
    <t>3.4</t>
  </si>
  <si>
    <t>3.5</t>
  </si>
  <si>
    <t>3.6</t>
  </si>
  <si>
    <t>Kitos veiklos rezultatas</t>
  </si>
  <si>
    <t>* Reikšmingos sumos turi būti detalizuotos aiškinamojo rašto tekste.</t>
  </si>
  <si>
    <r>
      <t>** Nurodoma, kokios tai paslaugos, ir, jei suma reikšminga, ji detalizuojama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aiškinamojo rašto tekste.</t>
    </r>
  </si>
  <si>
    <t>Jolanta Zovienė</t>
  </si>
  <si>
    <t>(vyriausiasis buhalteris (buhalteris))                                                                                       (parašas)</t>
  </si>
  <si>
    <t>(vyriausiasis buhalteris (buhalteris))                                                                              (parašas)</t>
  </si>
  <si>
    <t>(vyriausiasis buhalteris (buhalteris))                                                                       (parašas)</t>
  </si>
  <si>
    <t>(vyriausiasis buhalteris (buhalteris))                                                       (parašas)</t>
  </si>
  <si>
    <t>Mineraliniai ištekliai ir kitas ilgalaikis turtas</t>
  </si>
  <si>
    <t>Suteiktų paslaugų, išskyrus nuomą, pajamos</t>
  </si>
  <si>
    <t>Nuomos pajamos (pagrindinė veikla)</t>
  </si>
  <si>
    <t>Kitos veiklos mokesčių sąnaudos</t>
  </si>
  <si>
    <t>3.7</t>
  </si>
  <si>
    <t>Finansavimo sumos kitoms išlaidoms ir atsargoms:</t>
  </si>
  <si>
    <t>Terminuotųjų indėlių (padidėjimas) sumažėjimas</t>
  </si>
  <si>
    <t>Kiti investicinės veiklos pinigų srautai</t>
  </si>
  <si>
    <t>Vyr.buhalterė</t>
  </si>
  <si>
    <t>3.11</t>
  </si>
  <si>
    <t>Pateikimo valiuta ir tikslumas: eurais</t>
  </si>
  <si>
    <t>PAGAL 2015 M.GRUODŽIO 31 D. DUOMENIS</t>
  </si>
  <si>
    <t>PAGAL 2015 M.GRUODŽIO 31D. DUOMENIS</t>
  </si>
  <si>
    <t xml:space="preserve">           Pateikimo valiuta ir tikslumas: eurais</t>
  </si>
  <si>
    <t>Likutis 2014 m. gruodžio 31 d.</t>
  </si>
  <si>
    <t>Likutis 2015 m. gruodžio 31 d.</t>
  </si>
  <si>
    <t>4.4.</t>
  </si>
  <si>
    <t>5.1.</t>
  </si>
  <si>
    <t>5.2.</t>
  </si>
  <si>
    <t>5.3.</t>
  </si>
  <si>
    <t>INFORMACIJA APIE ĮSIPAREIGOJIMŲ DALĮ ( ĮSKAITANT FINANSINĖS NUOMOS (LIZINGO) ĮSIPAREIGOJIMUS) EURAIS IR UŽSIENIO VALIUTOMIS</t>
  </si>
  <si>
    <t>3.3, 8.1</t>
  </si>
  <si>
    <t>3.3, 6.6</t>
  </si>
  <si>
    <t xml:space="preserve">3.3, 17.7 </t>
  </si>
  <si>
    <t>3.3, 17.7</t>
  </si>
  <si>
    <t>3.3, 17.8</t>
  </si>
  <si>
    <t xml:space="preserve"> 3.1, 13.1</t>
  </si>
  <si>
    <t xml:space="preserve"> 3.2, 12.1</t>
  </si>
  <si>
    <t>3.4, 20.4, 20.5</t>
  </si>
  <si>
    <t>3.7, 17.13</t>
  </si>
  <si>
    <t>3.7, 17.12</t>
  </si>
  <si>
    <t>3.8, 10.2</t>
  </si>
  <si>
    <t>3.9, 6.4</t>
  </si>
  <si>
    <t>3.4,20.4</t>
  </si>
  <si>
    <t>3.4, 20.4</t>
  </si>
  <si>
    <t>PAGAL 2016 M. GRUODŽIO 31 D. DUOMENIS</t>
  </si>
  <si>
    <t>Likutis 2016 m. gruodžio 31 d.</t>
  </si>
  <si>
    <t>Pajamos iš pagal Lietuvos Respublikos indėlių ir įsipareigojimų investuotojams draudimo įstatymą mokamų įmokų į fondus</t>
  </si>
  <si>
    <t>1.3.1</t>
  </si>
  <si>
    <t>1.3.2</t>
  </si>
  <si>
    <t>1.6</t>
  </si>
  <si>
    <t>Sunaudotų ir parduotų atsargų savikaina (kita veikla)</t>
  </si>
  <si>
    <t>Nuostoliai iš ilgalaikio turto perleidimo (kita veikla)</t>
  </si>
  <si>
    <t>Ilgalaikio turto nusidėvėjimo ir amortizacijos sąnaudos (kita veikla)</t>
  </si>
  <si>
    <t>Paslaugų sąnaudos (kita veikla)</t>
  </si>
  <si>
    <t>Darbo užmokesčio ir socialinio draudimo sąnaudos (kita veikla)</t>
  </si>
  <si>
    <t>7 kl-4 kl</t>
  </si>
  <si>
    <t>228 pokytis</t>
  </si>
  <si>
    <t>2017-03-16 Nr.</t>
  </si>
  <si>
    <t>Direktorius</t>
  </si>
  <si>
    <t>Arvydas Judickas</t>
  </si>
  <si>
    <t xml:space="preserve">Direktorius </t>
  </si>
  <si>
    <t xml:space="preserve">2017-03-16 Nr. </t>
  </si>
  <si>
    <t>Kiti pokyčiai (jungimai)</t>
  </si>
  <si>
    <t xml:space="preserve">12. </t>
  </si>
  <si>
    <t>18.1.</t>
  </si>
  <si>
    <t>18.2.</t>
  </si>
  <si>
    <t>18.3.</t>
  </si>
  <si>
    <t>Įsigijimo ar pasigaminimo savikaina ataskaitinio laikotarpio pabaigoje (1+2+3+4+5)</t>
  </si>
  <si>
    <t>Sukaupta amortizacijos suma ataskaitinio laikotarpio pabaigoje (7+8+9+10+11+12)</t>
  </si>
  <si>
    <t>Sukaupta parduoto, perduoto ir nurašyto turto nuvertėjimo suma(18.1+18.2+18.3)</t>
  </si>
  <si>
    <t>Nuvertėjimo suma ataskaitinio laikotarpio pabaigoje (14+15+16+17+18+19+20)</t>
  </si>
  <si>
    <t>Nematerialiojo turto likutinė vertė ataskaitinio laikotarpio pabaigoje (6+13+21)</t>
  </si>
  <si>
    <t>Nematerialiojo turto likutinė vertė  ataskaitinio laikotarpio pradžioje (1+7+14)</t>
  </si>
  <si>
    <t>Sukaupta parduoto, perduoto ir nurašyto turto nusidėvėjimo suma (10.1+10.2+10.3)</t>
  </si>
  <si>
    <t>Sukaupta nusidėvėjimo suma ataskaitinio laikotarpio pabaigoje (7+8+9+10+11+12)</t>
  </si>
  <si>
    <t>Sukaupta parduoto, perduoto ir nurašyto turto nuvertėjimo suma (18.1+18.2+18.3)</t>
  </si>
  <si>
    <t xml:space="preserve">Nuvertėjimo suma ataskaitinio laikotarpio pabaigoje (14+15+16+17+18+19+20) </t>
  </si>
  <si>
    <t>Parduoto, perduoto ir nurašyto turto tikrosios vertės suma (25.1+25.2+25.3)</t>
  </si>
  <si>
    <t>25.1.</t>
  </si>
  <si>
    <t>25.2.</t>
  </si>
  <si>
    <t>25.3.</t>
  </si>
  <si>
    <t>27.</t>
  </si>
  <si>
    <t>28.</t>
  </si>
  <si>
    <t>29.</t>
  </si>
  <si>
    <t>30.</t>
  </si>
  <si>
    <t>Tikroji vertė ataskaitinio laikotarpio pabaigoje (22+23+24+25+26+27)</t>
  </si>
  <si>
    <t>Ilgalaikio materialiojo turto likutinė vertė ataskaitinio laikotarpio pabaigoje (6+13+21+28)</t>
  </si>
  <si>
    <t>Ilgalaikio materialiojo turto likutinė vertė ataskaitinio laikotarpio pradžioje (1+7+14+22)</t>
  </si>
  <si>
    <t xml:space="preserve">5. </t>
  </si>
  <si>
    <t>Per ataskaitinį laikotarpį parduotų, perleistų (paskirstytų), sunaudotų ir nurašytų atsargų nuvertėjimas (11.1+11.2+11.3+11.4)</t>
  </si>
  <si>
    <t>11.1.</t>
  </si>
  <si>
    <t>11.2.</t>
  </si>
  <si>
    <t>11.3.</t>
  </si>
  <si>
    <t>11.4.</t>
  </si>
  <si>
    <t>Atsargų nuvertėjimas ataskaitinio laikotarpio pabaigoje (7+8+9+10+11+12+13)</t>
  </si>
  <si>
    <t>Atsargų balansinė vertė ataskaitinio laikotarpio pabaigoje (6+14)</t>
  </si>
  <si>
    <t>Atsargų balansinė vertė ataskaitinio laikotarpio pradžioje (1+7)</t>
  </si>
  <si>
    <t>Vertybinių popierių pardavimo pelnas</t>
  </si>
  <si>
    <t>Kitos finansinės ir investicinės veiklos pajamos</t>
  </si>
  <si>
    <t>2.4.1</t>
  </si>
  <si>
    <t>2.4.2</t>
  </si>
  <si>
    <t>Vertybinių popierių pardavimo nuostolis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</si>
</sst>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  <numFmt numFmtId="181" formatCode="0.0"/>
    <numFmt numFmtId="182" formatCode="0.000000E+00"/>
    <numFmt numFmtId="183" formatCode="0.0000E+00"/>
    <numFmt numFmtId="184" formatCode="0.00000E+00"/>
    <numFmt numFmtId="185" formatCode="0.000E+00"/>
    <numFmt numFmtId="186" formatCode="0.000"/>
    <numFmt numFmtId="187" formatCode="[$€-2]\ ###,000_);[Red]\([$€-2]\ ###,000\)"/>
    <numFmt numFmtId="188" formatCode="0.0E+00"/>
    <numFmt numFmtId="189" formatCode="0E+00"/>
    <numFmt numFmtId="190" formatCode="[$-427]yyyy\ &quot;m.&quot;\ mmmm\ d\ &quot;d.&quot;"/>
  </numFmts>
  <fonts count="6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trike/>
      <sz val="12"/>
      <name val="Times New Roman"/>
      <family val="1"/>
    </font>
    <font>
      <sz val="9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2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58" fillId="21" borderId="4" applyNumberFormat="0" applyAlignment="0" applyProtection="0"/>
    <xf numFmtId="0" fontId="59" fillId="0" borderId="0" applyNumberFormat="0" applyFill="0" applyBorder="0" applyAlignment="0" applyProtection="0"/>
    <xf numFmtId="0" fontId="60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23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32" fillId="0" borderId="0">
      <alignment/>
      <protection/>
    </xf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180" fontId="1" fillId="32" borderId="13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horizontal="right"/>
    </xf>
    <xf numFmtId="0" fontId="9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13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6" fillId="32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32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2" fillId="32" borderId="16" xfId="0" applyFont="1" applyFill="1" applyBorder="1" applyAlignment="1">
      <alignment horizontal="left" vertical="center"/>
    </xf>
    <xf numFmtId="0" fontId="14" fillId="32" borderId="13" xfId="0" applyFont="1" applyFill="1" applyBorder="1" applyAlignment="1">
      <alignment horizontal="left" vertical="center"/>
    </xf>
    <xf numFmtId="0" fontId="15" fillId="32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6" fillId="32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32" borderId="0" xfId="0" applyFont="1" applyFill="1" applyAlignment="1">
      <alignment horizontal="center" vertical="top" wrapText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2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 wrapText="1" indent="1"/>
    </xf>
    <xf numFmtId="49" fontId="1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/>
    </xf>
    <xf numFmtId="0" fontId="1" fillId="32" borderId="12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0" fontId="2" fillId="32" borderId="17" xfId="0" applyFont="1" applyFill="1" applyBorder="1" applyAlignment="1">
      <alignment horizontal="left" wrapText="1"/>
    </xf>
    <xf numFmtId="180" fontId="1" fillId="32" borderId="10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ill="1" applyAlignment="1">
      <alignment vertical="center"/>
    </xf>
    <xf numFmtId="0" fontId="1" fillId="32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1"/>
    </xf>
    <xf numFmtId="0" fontId="0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vertical="top" wrapText="1"/>
    </xf>
    <xf numFmtId="16" fontId="8" fillId="0" borderId="23" xfId="0" applyNumberFormat="1" applyFont="1" applyFill="1" applyBorder="1" applyAlignment="1" quotePrefix="1">
      <alignment horizontal="center" vertical="center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16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51" applyFont="1" applyFill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0" xfId="0" applyFont="1" applyFill="1" applyBorder="1" applyAlignment="1">
      <alignment horizontal="left" wrapText="1" indent="1"/>
    </xf>
    <xf numFmtId="49" fontId="1" fillId="0" borderId="1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32" borderId="19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49" fontId="1" fillId="32" borderId="14" xfId="0" applyNumberFormat="1" applyFont="1" applyFill="1" applyBorder="1" applyAlignment="1">
      <alignment/>
    </xf>
    <xf numFmtId="49" fontId="1" fillId="32" borderId="11" xfId="0" applyNumberFormat="1" applyFont="1" applyFill="1" applyBorder="1" applyAlignment="1">
      <alignment/>
    </xf>
    <xf numFmtId="49" fontId="1" fillId="32" borderId="12" xfId="0" applyNumberFormat="1" applyFont="1" applyFill="1" applyBorder="1" applyAlignment="1">
      <alignment/>
    </xf>
    <xf numFmtId="49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49" fontId="1" fillId="0" borderId="11" xfId="0" applyNumberFormat="1" applyFont="1" applyBorder="1" applyAlignment="1">
      <alignment/>
    </xf>
    <xf numFmtId="49" fontId="1" fillId="32" borderId="13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51" applyFont="1" applyFill="1" applyAlignment="1">
      <alignment vertical="center" wrapText="1"/>
      <protection/>
    </xf>
    <xf numFmtId="0" fontId="2" fillId="0" borderId="23" xfId="51" applyFont="1" applyFill="1" applyBorder="1" applyAlignment="1">
      <alignment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1" fillId="0" borderId="23" xfId="51" applyFont="1" applyFill="1" applyBorder="1" applyAlignment="1">
      <alignment horizontal="center" vertical="center"/>
      <protection/>
    </xf>
    <xf numFmtId="0" fontId="1" fillId="0" borderId="12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2" xfId="51" applyFont="1" applyFill="1" applyBorder="1" applyAlignment="1">
      <alignment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 wrapText="1"/>
    </xf>
    <xf numFmtId="180" fontId="1" fillId="34" borderId="10" xfId="0" applyNumberFormat="1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7" fillId="0" borderId="0" xfId="0" applyFont="1" applyAlignment="1">
      <alignment/>
    </xf>
    <xf numFmtId="0" fontId="27" fillId="0" borderId="0" xfId="41" applyNumberFormat="1" applyFont="1" applyFill="1" applyBorder="1" applyAlignment="1" applyProtection="1">
      <alignment/>
      <protection/>
    </xf>
    <xf numFmtId="0" fontId="9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5" borderId="11" xfId="0" applyFont="1" applyFill="1" applyBorder="1" applyAlignment="1">
      <alignment/>
    </xf>
    <xf numFmtId="0" fontId="2" fillId="34" borderId="2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180" fontId="1" fillId="32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2" fillId="34" borderId="12" xfId="0" applyFont="1" applyFill="1" applyBorder="1" applyAlignment="1">
      <alignment horizontal="left" wrapText="1" indent="1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left" wrapText="1"/>
    </xf>
    <xf numFmtId="0" fontId="22" fillId="35" borderId="12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vertical="top" wrapText="1"/>
    </xf>
    <xf numFmtId="0" fontId="22" fillId="35" borderId="10" xfId="0" applyFont="1" applyFill="1" applyBorder="1" applyAlignment="1">
      <alignment horizontal="left" vertical="top" wrapText="1"/>
    </xf>
    <xf numFmtId="0" fontId="2" fillId="35" borderId="23" xfId="0" applyFont="1" applyFill="1" applyBorder="1" applyAlignment="1">
      <alignment horizontal="center" wrapText="1"/>
    </xf>
    <xf numFmtId="0" fontId="2" fillId="35" borderId="23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vertical="center"/>
    </xf>
    <xf numFmtId="0" fontId="9" fillId="35" borderId="21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0" fontId="2" fillId="35" borderId="1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180" fontId="1" fillId="35" borderId="11" xfId="0" applyNumberFormat="1" applyFont="1" applyFill="1" applyBorder="1" applyAlignment="1">
      <alignment/>
    </xf>
    <xf numFmtId="180" fontId="1" fillId="34" borderId="11" xfId="0" applyNumberFormat="1" applyFont="1" applyFill="1" applyBorder="1" applyAlignment="1">
      <alignment/>
    </xf>
    <xf numFmtId="180" fontId="1" fillId="34" borderId="13" xfId="0" applyNumberFormat="1" applyFont="1" applyFill="1" applyBorder="1" applyAlignment="1">
      <alignment/>
    </xf>
    <xf numFmtId="0" fontId="1" fillId="35" borderId="12" xfId="0" applyFont="1" applyFill="1" applyBorder="1" applyAlignment="1">
      <alignment wrapText="1"/>
    </xf>
    <xf numFmtId="0" fontId="25" fillId="0" borderId="0" xfId="0" applyFont="1" applyBorder="1" applyAlignment="1">
      <alignment/>
    </xf>
    <xf numFmtId="0" fontId="2" fillId="32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6" fillId="32" borderId="10" xfId="0" applyFont="1" applyFill="1" applyBorder="1" applyAlignment="1">
      <alignment wrapText="1"/>
    </xf>
    <xf numFmtId="0" fontId="1" fillId="35" borderId="23" xfId="51" applyFont="1" applyFill="1" applyBorder="1" applyAlignment="1">
      <alignment horizontal="center" vertical="center"/>
      <protection/>
    </xf>
    <xf numFmtId="0" fontId="1" fillId="35" borderId="12" xfId="51" applyFont="1" applyFill="1" applyBorder="1" applyAlignment="1">
      <alignment vertical="center" wrapText="1"/>
      <protection/>
    </xf>
    <xf numFmtId="0" fontId="7" fillId="0" borderId="10" xfId="51" applyFont="1" applyFill="1" applyBorder="1" applyAlignment="1">
      <alignment horizontal="center" wrapText="1"/>
      <protection/>
    </xf>
    <xf numFmtId="0" fontId="7" fillId="35" borderId="10" xfId="51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5" xfId="0" applyFont="1" applyFill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0" xfId="50" applyFont="1" applyFill="1" applyBorder="1" applyAlignment="1" applyProtection="1">
      <alignment vertical="center" wrapText="1"/>
      <protection/>
    </xf>
    <xf numFmtId="0" fontId="31" fillId="0" borderId="0" xfId="50" applyFont="1" applyFill="1" applyBorder="1" applyAlignment="1" applyProtection="1">
      <alignment vertical="center" wrapText="1"/>
      <protection/>
    </xf>
    <xf numFmtId="0" fontId="30" fillId="36" borderId="0" xfId="50" applyFont="1" applyFill="1" applyAlignment="1" applyProtection="1">
      <alignment vertical="center"/>
      <protection/>
    </xf>
    <xf numFmtId="0" fontId="30" fillId="36" borderId="0" xfId="50" applyFont="1" applyFill="1" applyAlignment="1" applyProtection="1">
      <alignment vertical="center" wrapText="1"/>
      <protection/>
    </xf>
    <xf numFmtId="0" fontId="30" fillId="0" borderId="0" xfId="50" applyFont="1" applyFill="1" applyAlignment="1" applyProtection="1">
      <alignment/>
      <protection/>
    </xf>
    <xf numFmtId="0" fontId="30" fillId="0" borderId="0" xfId="48" applyFont="1" applyFill="1" applyBorder="1" applyAlignment="1" applyProtection="1">
      <alignment horizontal="left"/>
      <protection/>
    </xf>
    <xf numFmtId="4" fontId="31" fillId="0" borderId="0" xfId="48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/>
    </xf>
    <xf numFmtId="0" fontId="30" fillId="0" borderId="0" xfId="48" applyFont="1" applyFill="1" applyAlignment="1" applyProtection="1">
      <alignment horizontal="left"/>
      <protection/>
    </xf>
    <xf numFmtId="0" fontId="30" fillId="0" borderId="0" xfId="48" applyFont="1" applyFill="1" applyAlignment="1" applyProtection="1">
      <alignment/>
      <protection/>
    </xf>
    <xf numFmtId="4" fontId="31" fillId="0" borderId="0" xfId="48" applyNumberFormat="1" applyFont="1" applyFill="1" applyAlignment="1" applyProtection="1">
      <alignment horizontal="left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30" fillId="0" borderId="0" xfId="50" applyFont="1" applyFill="1" applyAlignment="1" applyProtection="1">
      <alignment vertical="center"/>
      <protection/>
    </xf>
    <xf numFmtId="0" fontId="0" fillId="0" borderId="0" xfId="0" applyFill="1" applyBorder="1" applyAlignment="1">
      <alignment wrapText="1"/>
    </xf>
    <xf numFmtId="0" fontId="31" fillId="0" borderId="32" xfId="50" applyFont="1" applyFill="1" applyBorder="1" applyAlignment="1" applyProtection="1">
      <alignment horizontal="center" vertical="center" wrapText="1"/>
      <protection/>
    </xf>
    <xf numFmtId="0" fontId="31" fillId="0" borderId="0" xfId="50" applyFont="1" applyFill="1" applyAlignment="1" applyProtection="1">
      <alignment vertical="center"/>
      <protection/>
    </xf>
    <xf numFmtId="0" fontId="31" fillId="0" borderId="14" xfId="50" applyFont="1" applyFill="1" applyBorder="1" applyAlignment="1" applyProtection="1">
      <alignment horizontal="center" vertical="center" wrapText="1"/>
      <protection/>
    </xf>
    <xf numFmtId="0" fontId="31" fillId="0" borderId="18" xfId="50" applyFont="1" applyFill="1" applyBorder="1" applyAlignment="1" applyProtection="1">
      <alignment horizontal="center" vertical="center" wrapText="1"/>
      <protection/>
    </xf>
    <xf numFmtId="0" fontId="31" fillId="0" borderId="10" xfId="52" applyFont="1" applyFill="1" applyBorder="1" applyAlignment="1">
      <alignment horizontal="left" vertical="center" wrapText="1"/>
      <protection/>
    </xf>
    <xf numFmtId="0" fontId="31" fillId="0" borderId="13" xfId="52" applyFont="1" applyFill="1" applyBorder="1">
      <alignment/>
      <protection/>
    </xf>
    <xf numFmtId="0" fontId="33" fillId="0" borderId="10" xfId="49" applyFont="1" applyFill="1" applyBorder="1" applyAlignment="1" applyProtection="1">
      <alignment horizontal="center" vertical="center" wrapText="1"/>
      <protection/>
    </xf>
    <xf numFmtId="49" fontId="30" fillId="0" borderId="10" xfId="50" applyNumberFormat="1" applyFont="1" applyFill="1" applyBorder="1" applyAlignment="1" applyProtection="1">
      <alignment horizontal="left" vertical="center" wrapText="1"/>
      <protection/>
    </xf>
    <xf numFmtId="0" fontId="30" fillId="0" borderId="12" xfId="50" applyFont="1" applyFill="1" applyBorder="1" applyAlignment="1" applyProtection="1">
      <alignment horizontal="left" indent="1"/>
      <protection/>
    </xf>
    <xf numFmtId="0" fontId="31" fillId="0" borderId="11" xfId="52" applyFont="1" applyFill="1" applyBorder="1">
      <alignment/>
      <protection/>
    </xf>
    <xf numFmtId="49" fontId="30" fillId="0" borderId="10" xfId="50" applyNumberFormat="1" applyFont="1" applyFill="1" applyBorder="1" applyAlignment="1" applyProtection="1" quotePrefix="1">
      <alignment horizontal="left" vertical="center" wrapText="1"/>
      <protection/>
    </xf>
    <xf numFmtId="0" fontId="30" fillId="0" borderId="12" xfId="52" applyFont="1" applyFill="1" applyBorder="1" applyAlignment="1">
      <alignment horizontal="left" indent="1"/>
      <protection/>
    </xf>
    <xf numFmtId="0" fontId="30" fillId="0" borderId="12" xfId="52" applyFont="1" applyFill="1" applyBorder="1" applyAlignment="1">
      <alignment horizontal="left" vertical="center" indent="1"/>
      <protection/>
    </xf>
    <xf numFmtId="0" fontId="30" fillId="0" borderId="0" xfId="50" applyFont="1" applyFill="1" applyAlignment="1" applyProtection="1">
      <alignment horizontal="left" vertical="center" wrapText="1"/>
      <protection/>
    </xf>
    <xf numFmtId="0" fontId="30" fillId="0" borderId="0" xfId="50" applyFont="1" applyFill="1" applyAlignment="1" applyProtection="1">
      <alignment vertical="center" wrapText="1"/>
      <protection/>
    </xf>
    <xf numFmtId="0" fontId="1" fillId="32" borderId="0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vertical="center"/>
    </xf>
    <xf numFmtId="0" fontId="67" fillId="37" borderId="10" xfId="49" applyFont="1" applyFill="1" applyBorder="1" applyAlignment="1" applyProtection="1">
      <alignment horizontal="center" vertical="center" wrapText="1"/>
      <protection/>
    </xf>
    <xf numFmtId="0" fontId="67" fillId="0" borderId="10" xfId="49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left" vertical="center" wrapText="1"/>
    </xf>
    <xf numFmtId="0" fontId="1" fillId="32" borderId="33" xfId="0" applyFont="1" applyFill="1" applyBorder="1" applyAlignment="1">
      <alignment horizontal="left" vertical="center"/>
    </xf>
    <xf numFmtId="0" fontId="1" fillId="32" borderId="34" xfId="0" applyFont="1" applyFill="1" applyBorder="1" applyAlignment="1">
      <alignment horizontal="left" vertical="center"/>
    </xf>
    <xf numFmtId="0" fontId="1" fillId="32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22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wrapText="1"/>
    </xf>
    <xf numFmtId="2" fontId="16" fillId="35" borderId="23" xfId="0" applyNumberFormat="1" applyFont="1" applyFill="1" applyBorder="1" applyAlignment="1">
      <alignment horizontal="center" wrapText="1"/>
    </xf>
    <xf numFmtId="0" fontId="1" fillId="0" borderId="10" xfId="49" applyFont="1" applyFill="1" applyBorder="1" applyAlignment="1" applyProtection="1">
      <alignment horizontal="center" vertical="center" wrapText="1"/>
      <protection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1" fillId="32" borderId="0" xfId="0" applyNumberFormat="1" applyFont="1" applyFill="1" applyAlignment="1">
      <alignment vertical="center" wrapText="1"/>
    </xf>
    <xf numFmtId="186" fontId="1" fillId="32" borderId="0" xfId="0" applyNumberFormat="1" applyFont="1" applyFill="1" applyAlignment="1">
      <alignment vertical="center" wrapText="1"/>
    </xf>
    <xf numFmtId="2" fontId="1" fillId="32" borderId="10" xfId="0" applyNumberFormat="1" applyFont="1" applyFill="1" applyBorder="1" applyAlignment="1">
      <alignment vertical="center" wrapText="1"/>
    </xf>
    <xf numFmtId="0" fontId="16" fillId="35" borderId="24" xfId="0" applyFont="1" applyFill="1" applyBorder="1" applyAlignment="1">
      <alignment horizontal="left" vertical="center" wrapText="1"/>
    </xf>
    <xf numFmtId="0" fontId="16" fillId="35" borderId="25" xfId="0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wrapText="1"/>
    </xf>
    <xf numFmtId="2" fontId="2" fillId="35" borderId="23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2" fontId="9" fillId="35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/>
    </xf>
    <xf numFmtId="0" fontId="67" fillId="0" borderId="10" xfId="49" applyFont="1" applyFill="1" applyBorder="1" applyAlignment="1" applyProtection="1">
      <alignment horizontal="center" vertical="center" wrapText="1"/>
      <protection/>
    </xf>
    <xf numFmtId="2" fontId="67" fillId="0" borderId="10" xfId="49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/>
    </xf>
    <xf numFmtId="0" fontId="2" fillId="32" borderId="36" xfId="0" applyFont="1" applyFill="1" applyBorder="1" applyAlignment="1">
      <alignment horizontal="left"/>
    </xf>
    <xf numFmtId="0" fontId="2" fillId="32" borderId="37" xfId="0" applyFont="1" applyFill="1" applyBorder="1" applyAlignment="1">
      <alignment horizontal="left"/>
    </xf>
    <xf numFmtId="0" fontId="0" fillId="0" borderId="18" xfId="0" applyBorder="1" applyAlignment="1">
      <alignment vertical="center"/>
    </xf>
    <xf numFmtId="0" fontId="22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5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35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35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1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wrapText="1"/>
    </xf>
    <xf numFmtId="0" fontId="9" fillId="32" borderId="0" xfId="41" applyNumberFormat="1" applyFont="1" applyFill="1" applyBorder="1" applyAlignment="1" applyProtection="1">
      <alignment horizontal="center"/>
      <protection/>
    </xf>
    <xf numFmtId="0" fontId="9" fillId="32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left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9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wrapText="1"/>
    </xf>
    <xf numFmtId="0" fontId="16" fillId="32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wrapText="1"/>
    </xf>
    <xf numFmtId="0" fontId="2" fillId="35" borderId="12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wrapText="1"/>
    </xf>
    <xf numFmtId="0" fontId="2" fillId="32" borderId="27" xfId="0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32" borderId="12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35" borderId="27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left" vertical="top" wrapText="1"/>
    </xf>
    <xf numFmtId="0" fontId="16" fillId="35" borderId="25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0" xfId="50" applyFont="1" applyFill="1" applyBorder="1" applyAlignment="1" applyProtection="1">
      <alignment horizontal="center" vertical="center" wrapText="1"/>
      <protection/>
    </xf>
    <xf numFmtId="0" fontId="30" fillId="0" borderId="0" xfId="50" applyFont="1" applyFill="1" applyAlignment="1" applyProtection="1">
      <alignment horizontal="justify"/>
      <protection/>
    </xf>
    <xf numFmtId="0" fontId="1" fillId="35" borderId="24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left" vertical="center" wrapText="1"/>
    </xf>
    <xf numFmtId="0" fontId="16" fillId="35" borderId="25" xfId="0" applyFont="1" applyFill="1" applyBorder="1" applyAlignment="1">
      <alignment horizontal="left" vertical="center" wrapText="1"/>
    </xf>
    <xf numFmtId="0" fontId="20" fillId="35" borderId="25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2" fillId="0" borderId="0" xfId="51" applyFont="1" applyFill="1" applyAlignment="1">
      <alignment horizontal="center" vertical="center" wrapText="1"/>
      <protection/>
    </xf>
    <xf numFmtId="0" fontId="2" fillId="0" borderId="19" xfId="51" applyFont="1" applyFill="1" applyBorder="1" applyAlignment="1">
      <alignment horizontal="left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8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32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10" xfId="48"/>
    <cellStyle name="Normal 16 7" xfId="49"/>
    <cellStyle name="Normal 3 3" xfId="50"/>
    <cellStyle name="Normal_17 VSAFAS_lyginamasis_4-19_priedai_2009-09-10" xfId="51"/>
    <cellStyle name="Normal_VSAKIS-uzsakymas nr.14-3 priedas_Koreguoti konfiguravimo priedai ir parametrai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ano%20dokumentai\2016%20m.%20fin.ataskaitos\Finansin&#279;s%20ataskaitos-2016-I%20pusme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A"/>
      <sheetName val="20 vsafas 4"/>
    </sheetNames>
    <sheetDataSet>
      <sheetData sheetId="0">
        <row r="59">
          <cell r="G59">
            <v>3553804.01</v>
          </cell>
        </row>
        <row r="60">
          <cell r="G60">
            <v>14257.23</v>
          </cell>
        </row>
        <row r="61">
          <cell r="G61">
            <v>3522157.93</v>
          </cell>
        </row>
        <row r="62">
          <cell r="G62">
            <v>14645.55</v>
          </cell>
        </row>
        <row r="63">
          <cell r="G63">
            <v>2743.3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43">
      <selection activeCell="D125" sqref="D125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53.57421875" style="5" customWidth="1"/>
    <col min="5" max="5" width="10.7109375" style="2" customWidth="1"/>
    <col min="6" max="7" width="13.00390625" style="4" customWidth="1"/>
    <col min="8" max="8" width="9.140625" style="4" customWidth="1"/>
    <col min="9" max="9" width="9.8515625" style="4" bestFit="1" customWidth="1"/>
    <col min="10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556" t="s">
        <v>57</v>
      </c>
      <c r="F2" s="556"/>
      <c r="G2" s="556"/>
    </row>
    <row r="3" spans="5:7" ht="12.75" customHeight="1">
      <c r="E3" s="557" t="s">
        <v>58</v>
      </c>
      <c r="F3" s="557"/>
      <c r="G3" s="557"/>
    </row>
    <row r="5" spans="1:7" ht="12.75" customHeight="1">
      <c r="A5" s="551" t="s">
        <v>61</v>
      </c>
      <c r="B5" s="551"/>
      <c r="C5" s="551"/>
      <c r="D5" s="551"/>
      <c r="E5" s="551"/>
      <c r="F5" s="551"/>
      <c r="G5" s="551"/>
    </row>
    <row r="6" spans="1:7" ht="12.75">
      <c r="A6" s="551"/>
      <c r="B6" s="551"/>
      <c r="C6" s="551"/>
      <c r="D6" s="551"/>
      <c r="E6" s="551"/>
      <c r="F6" s="551"/>
      <c r="G6" s="551"/>
    </row>
    <row r="7" spans="1:7" ht="12.75" customHeight="1">
      <c r="A7" s="541" t="s">
        <v>657</v>
      </c>
      <c r="B7" s="541"/>
      <c r="C7" s="541"/>
      <c r="D7" s="541"/>
      <c r="E7" s="541"/>
      <c r="F7" s="541"/>
      <c r="G7" s="541"/>
    </row>
    <row r="8" spans="1:7" ht="12.75" customHeight="1">
      <c r="A8" s="541" t="s">
        <v>62</v>
      </c>
      <c r="B8" s="541"/>
      <c r="C8" s="541"/>
      <c r="D8" s="541"/>
      <c r="E8" s="541"/>
      <c r="F8" s="541"/>
      <c r="G8" s="541"/>
    </row>
    <row r="9" spans="1:7" ht="12.75" customHeight="1">
      <c r="A9" s="541" t="s">
        <v>56</v>
      </c>
      <c r="B9" s="541"/>
      <c r="C9" s="541"/>
      <c r="D9" s="541"/>
      <c r="E9" s="541"/>
      <c r="F9" s="541"/>
      <c r="G9" s="541"/>
    </row>
    <row r="10" spans="1:7" ht="12.75" customHeight="1">
      <c r="A10" s="554" t="s">
        <v>64</v>
      </c>
      <c r="B10" s="554"/>
      <c r="C10" s="554"/>
      <c r="D10" s="554"/>
      <c r="E10" s="554"/>
      <c r="F10" s="554"/>
      <c r="G10" s="554"/>
    </row>
    <row r="11" spans="1:7" ht="12.75">
      <c r="A11" s="554"/>
      <c r="B11" s="554"/>
      <c r="C11" s="554"/>
      <c r="D11" s="554"/>
      <c r="E11" s="554"/>
      <c r="F11" s="554"/>
      <c r="G11" s="554"/>
    </row>
    <row r="12" spans="1:5" ht="12.75" customHeight="1">
      <c r="A12" s="555"/>
      <c r="B12" s="555"/>
      <c r="C12" s="555"/>
      <c r="D12" s="555"/>
      <c r="E12" s="555"/>
    </row>
    <row r="13" spans="1:7" ht="12.75" customHeight="1">
      <c r="A13" s="551" t="s">
        <v>65</v>
      </c>
      <c r="B13" s="551"/>
      <c r="C13" s="551"/>
      <c r="D13" s="551"/>
      <c r="E13" s="551"/>
      <c r="F13" s="551"/>
      <c r="G13" s="551"/>
    </row>
    <row r="14" spans="1:7" ht="12.75" customHeight="1">
      <c r="A14" s="551" t="s">
        <v>728</v>
      </c>
      <c r="B14" s="551"/>
      <c r="C14" s="551"/>
      <c r="D14" s="551"/>
      <c r="E14" s="551"/>
      <c r="F14" s="551"/>
      <c r="G14" s="551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541" t="s">
        <v>741</v>
      </c>
      <c r="B16" s="541"/>
      <c r="C16" s="541"/>
      <c r="D16" s="541"/>
      <c r="E16" s="541"/>
      <c r="F16" s="541"/>
      <c r="G16" s="541"/>
    </row>
    <row r="17" spans="1:7" ht="12.75" customHeight="1">
      <c r="A17" s="541" t="s">
        <v>66</v>
      </c>
      <c r="B17" s="541"/>
      <c r="C17" s="541"/>
      <c r="D17" s="541"/>
      <c r="E17" s="541"/>
      <c r="F17" s="541"/>
      <c r="G17" s="541"/>
    </row>
    <row r="18" spans="1:7" ht="12.75" customHeight="1">
      <c r="A18" s="7"/>
      <c r="B18" s="10"/>
      <c r="C18" s="10"/>
      <c r="D18" s="552" t="s">
        <v>703</v>
      </c>
      <c r="E18" s="552"/>
      <c r="F18" s="552"/>
      <c r="G18" s="552"/>
    </row>
    <row r="19" spans="1:7" ht="67.5" customHeight="1">
      <c r="A19" s="11" t="s">
        <v>67</v>
      </c>
      <c r="B19" s="553" t="s">
        <v>68</v>
      </c>
      <c r="C19" s="553"/>
      <c r="D19" s="553"/>
      <c r="E19" s="13" t="s">
        <v>69</v>
      </c>
      <c r="F19" s="12" t="s">
        <v>70</v>
      </c>
      <c r="G19" s="12" t="s">
        <v>71</v>
      </c>
    </row>
    <row r="20" spans="1:7" s="5" customFormat="1" ht="12.75" customHeight="1">
      <c r="A20" s="290" t="s">
        <v>72</v>
      </c>
      <c r="B20" s="291" t="s">
        <v>73</v>
      </c>
      <c r="C20" s="292"/>
      <c r="D20" s="293"/>
      <c r="E20" s="294"/>
      <c r="F20" s="305">
        <f>F21+F27+F38+F39</f>
        <v>3466087.4100000006</v>
      </c>
      <c r="G20" s="305">
        <f>G21+G27+G38+G39</f>
        <v>3544015.8099999996</v>
      </c>
    </row>
    <row r="21" spans="1:7" s="5" customFormat="1" ht="12.75" customHeight="1">
      <c r="A21" s="296" t="s">
        <v>74</v>
      </c>
      <c r="B21" s="297" t="s">
        <v>75</v>
      </c>
      <c r="C21" s="298"/>
      <c r="D21" s="299"/>
      <c r="E21" s="294" t="s">
        <v>719</v>
      </c>
      <c r="F21" s="295">
        <f>F22+F23+F24+F25+F26</f>
        <v>0</v>
      </c>
      <c r="G21" s="295">
        <f>G22+G23+G24+G25+G26</f>
        <v>0</v>
      </c>
    </row>
    <row r="22" spans="1:7" s="5" customFormat="1" ht="12.75" customHeight="1">
      <c r="A22" s="17" t="s">
        <v>76</v>
      </c>
      <c r="B22" s="18"/>
      <c r="C22" s="19" t="s">
        <v>77</v>
      </c>
      <c r="D22" s="20"/>
      <c r="E22" s="21"/>
      <c r="F22" s="15"/>
      <c r="G22" s="15"/>
    </row>
    <row r="23" spans="1:7" s="5" customFormat="1" ht="12.75" customHeight="1">
      <c r="A23" s="17" t="s">
        <v>78</v>
      </c>
      <c r="B23" s="18"/>
      <c r="C23" s="19" t="s">
        <v>79</v>
      </c>
      <c r="D23" s="22"/>
      <c r="E23" s="23"/>
      <c r="F23" s="15"/>
      <c r="G23" s="15"/>
    </row>
    <row r="24" spans="1:7" s="5" customFormat="1" ht="12.75" customHeight="1">
      <c r="A24" s="17" t="s">
        <v>80</v>
      </c>
      <c r="B24" s="18"/>
      <c r="C24" s="19" t="s">
        <v>81</v>
      </c>
      <c r="D24" s="22"/>
      <c r="E24" s="23"/>
      <c r="F24" s="15"/>
      <c r="G24" s="15"/>
    </row>
    <row r="25" spans="1:7" s="5" customFormat="1" ht="12.75" customHeight="1">
      <c r="A25" s="17" t="s">
        <v>82</v>
      </c>
      <c r="B25" s="18"/>
      <c r="C25" s="19" t="s">
        <v>83</v>
      </c>
      <c r="D25" s="22"/>
      <c r="E25" s="24"/>
      <c r="F25" s="15"/>
      <c r="G25" s="15"/>
    </row>
    <row r="26" spans="1:7" s="5" customFormat="1" ht="12.75" customHeight="1">
      <c r="A26" s="25" t="s">
        <v>84</v>
      </c>
      <c r="B26" s="18"/>
      <c r="C26" s="26" t="s">
        <v>85</v>
      </c>
      <c r="D26" s="20"/>
      <c r="E26" s="24"/>
      <c r="F26" s="15"/>
      <c r="G26" s="15"/>
    </row>
    <row r="27" spans="1:7" s="5" customFormat="1" ht="12.75" customHeight="1">
      <c r="A27" s="300" t="s">
        <v>86</v>
      </c>
      <c r="B27" s="301" t="s">
        <v>87</v>
      </c>
      <c r="C27" s="302"/>
      <c r="D27" s="303"/>
      <c r="E27" s="304" t="s">
        <v>720</v>
      </c>
      <c r="F27" s="295">
        <f>F28+F29+F30+F31+F32+F33+F34+F35+F36+F37</f>
        <v>3466087.4100000006</v>
      </c>
      <c r="G27" s="295">
        <f>G28+G29+G30+G31+G32+G33+G34+G35+G36+G37</f>
        <v>3544015.8099999996</v>
      </c>
    </row>
    <row r="28" spans="1:7" s="5" customFormat="1" ht="12.75" customHeight="1">
      <c r="A28" s="17" t="s">
        <v>88</v>
      </c>
      <c r="B28" s="18"/>
      <c r="C28" s="19" t="s">
        <v>89</v>
      </c>
      <c r="D28" s="22"/>
      <c r="E28" s="23"/>
      <c r="F28" s="15"/>
      <c r="G28" s="15"/>
    </row>
    <row r="29" spans="1:7" s="5" customFormat="1" ht="12.75" customHeight="1">
      <c r="A29" s="17" t="s">
        <v>90</v>
      </c>
      <c r="B29" s="18"/>
      <c r="C29" s="19" t="s">
        <v>91</v>
      </c>
      <c r="D29" s="22"/>
      <c r="E29" s="23"/>
      <c r="F29" s="15">
        <v>3386989.07</v>
      </c>
      <c r="G29" s="15">
        <v>3435197.07</v>
      </c>
    </row>
    <row r="30" spans="1:7" s="5" customFormat="1" ht="12.75" customHeight="1">
      <c r="A30" s="17" t="s">
        <v>92</v>
      </c>
      <c r="B30" s="18"/>
      <c r="C30" s="19" t="s">
        <v>93</v>
      </c>
      <c r="D30" s="22"/>
      <c r="E30" s="23"/>
      <c r="F30" s="15">
        <v>39607.22</v>
      </c>
      <c r="G30" s="15">
        <v>74928.21</v>
      </c>
    </row>
    <row r="31" spans="1:7" s="5" customFormat="1" ht="12.75" customHeight="1">
      <c r="A31" s="17" t="s">
        <v>94</v>
      </c>
      <c r="B31" s="18"/>
      <c r="C31" s="19" t="s">
        <v>95</v>
      </c>
      <c r="D31" s="22"/>
      <c r="E31" s="23"/>
      <c r="F31" s="15"/>
      <c r="G31" s="15"/>
    </row>
    <row r="32" spans="1:7" s="5" customFormat="1" ht="12.75" customHeight="1">
      <c r="A32" s="17" t="s">
        <v>96</v>
      </c>
      <c r="B32" s="18"/>
      <c r="C32" s="19" t="s">
        <v>97</v>
      </c>
      <c r="D32" s="22"/>
      <c r="E32" s="23"/>
      <c r="F32" s="15">
        <v>13372.95</v>
      </c>
      <c r="G32" s="15">
        <v>919.36</v>
      </c>
    </row>
    <row r="33" spans="1:7" s="5" customFormat="1" ht="12.75" customHeight="1">
      <c r="A33" s="17" t="s">
        <v>98</v>
      </c>
      <c r="B33" s="18"/>
      <c r="C33" s="19" t="s">
        <v>99</v>
      </c>
      <c r="D33" s="22"/>
      <c r="E33" s="23"/>
      <c r="F33" s="15"/>
      <c r="G33" s="15"/>
    </row>
    <row r="34" spans="1:7" s="5" customFormat="1" ht="12.75" customHeight="1">
      <c r="A34" s="17" t="s">
        <v>100</v>
      </c>
      <c r="B34" s="18"/>
      <c r="C34" s="19" t="s">
        <v>101</v>
      </c>
      <c r="D34" s="22"/>
      <c r="E34" s="23"/>
      <c r="F34" s="15"/>
      <c r="G34" s="15"/>
    </row>
    <row r="35" spans="1:7" s="5" customFormat="1" ht="12.75" customHeight="1">
      <c r="A35" s="17" t="s">
        <v>102</v>
      </c>
      <c r="B35" s="18"/>
      <c r="C35" s="19" t="s">
        <v>103</v>
      </c>
      <c r="D35" s="22"/>
      <c r="E35" s="23"/>
      <c r="F35" s="15">
        <v>17668.24</v>
      </c>
      <c r="G35" s="15">
        <v>25001.08</v>
      </c>
    </row>
    <row r="36" spans="1:7" s="5" customFormat="1" ht="12.75" customHeight="1">
      <c r="A36" s="17" t="s">
        <v>104</v>
      </c>
      <c r="B36" s="31"/>
      <c r="C36" s="32" t="s">
        <v>105</v>
      </c>
      <c r="D36" s="33"/>
      <c r="E36" s="23"/>
      <c r="F36" s="15">
        <v>670.16</v>
      </c>
      <c r="G36" s="15">
        <v>879.61</v>
      </c>
    </row>
    <row r="37" spans="1:7" s="5" customFormat="1" ht="12.75" customHeight="1">
      <c r="A37" s="17" t="s">
        <v>106</v>
      </c>
      <c r="B37" s="18"/>
      <c r="C37" s="19" t="s">
        <v>107</v>
      </c>
      <c r="D37" s="22"/>
      <c r="E37" s="24"/>
      <c r="F37" s="15">
        <v>7779.77</v>
      </c>
      <c r="G37" s="15">
        <v>7090.48</v>
      </c>
    </row>
    <row r="38" spans="1:7" s="5" customFormat="1" ht="12.75" customHeight="1">
      <c r="A38" s="16" t="s">
        <v>108</v>
      </c>
      <c r="B38" s="490" t="s">
        <v>109</v>
      </c>
      <c r="C38" s="490"/>
      <c r="D38" s="491"/>
      <c r="E38" s="24"/>
      <c r="F38" s="15"/>
      <c r="G38" s="15"/>
    </row>
    <row r="39" spans="1:7" s="5" customFormat="1" ht="12.75" customHeight="1">
      <c r="A39" s="16" t="s">
        <v>110</v>
      </c>
      <c r="B39" s="492"/>
      <c r="C39" s="493" t="s">
        <v>693</v>
      </c>
      <c r="D39" s="494"/>
      <c r="E39" s="23"/>
      <c r="F39" s="15"/>
      <c r="G39" s="15"/>
    </row>
    <row r="40" spans="1:7" s="5" customFormat="1" ht="12.75" customHeight="1">
      <c r="A40" s="12" t="s">
        <v>111</v>
      </c>
      <c r="B40" s="61" t="s">
        <v>112</v>
      </c>
      <c r="C40" s="489"/>
      <c r="D40" s="62"/>
      <c r="E40" s="23"/>
      <c r="F40" s="306"/>
      <c r="G40" s="306"/>
    </row>
    <row r="41" spans="1:7" s="5" customFormat="1" ht="12.75" customHeight="1">
      <c r="A41" s="307" t="s">
        <v>113</v>
      </c>
      <c r="B41" s="308" t="s">
        <v>114</v>
      </c>
      <c r="C41" s="309"/>
      <c r="D41" s="310"/>
      <c r="E41" s="498" t="s">
        <v>681</v>
      </c>
      <c r="F41" s="305">
        <f>F42+F48++F49+F56+F57</f>
        <v>48519.69</v>
      </c>
      <c r="G41" s="305">
        <f>G42+G48++G49+G56+G57</f>
        <v>72128.48999999999</v>
      </c>
    </row>
    <row r="42" spans="1:7" s="5" customFormat="1" ht="12.75" customHeight="1">
      <c r="A42" s="311" t="s">
        <v>74</v>
      </c>
      <c r="B42" s="312" t="s">
        <v>115</v>
      </c>
      <c r="C42" s="313"/>
      <c r="D42" s="314"/>
      <c r="E42" s="304"/>
      <c r="F42" s="295">
        <f>F43+F44+F45+F46+F47</f>
        <v>4062.59</v>
      </c>
      <c r="G42" s="295">
        <f>G43+G44+G45+G46+G47</f>
        <v>4114.72</v>
      </c>
    </row>
    <row r="43" spans="1:7" s="5" customFormat="1" ht="12.75" customHeight="1">
      <c r="A43" s="38" t="s">
        <v>76</v>
      </c>
      <c r="B43" s="31"/>
      <c r="C43" s="32" t="s">
        <v>116</v>
      </c>
      <c r="D43" s="33"/>
      <c r="E43" s="23"/>
      <c r="F43" s="15"/>
      <c r="G43" s="15"/>
    </row>
    <row r="44" spans="1:7" s="5" customFormat="1" ht="12.75" customHeight="1">
      <c r="A44" s="38" t="s">
        <v>78</v>
      </c>
      <c r="B44" s="31"/>
      <c r="C44" s="32" t="s">
        <v>117</v>
      </c>
      <c r="D44" s="33"/>
      <c r="E44" s="496" t="s">
        <v>714</v>
      </c>
      <c r="F44" s="15">
        <v>4062.59</v>
      </c>
      <c r="G44" s="15">
        <v>4114.72</v>
      </c>
    </row>
    <row r="45" spans="1:7" s="5" customFormat="1" ht="12.75">
      <c r="A45" s="38" t="s">
        <v>80</v>
      </c>
      <c r="B45" s="31"/>
      <c r="C45" s="32" t="s">
        <v>118</v>
      </c>
      <c r="D45" s="33"/>
      <c r="E45" s="23"/>
      <c r="F45" s="15"/>
      <c r="G45" s="15"/>
    </row>
    <row r="46" spans="1:7" s="5" customFormat="1" ht="12.75">
      <c r="A46" s="38" t="s">
        <v>82</v>
      </c>
      <c r="B46" s="31"/>
      <c r="C46" s="32" t="s">
        <v>119</v>
      </c>
      <c r="D46" s="33"/>
      <c r="E46" s="23"/>
      <c r="F46" s="15"/>
      <c r="G46" s="15"/>
    </row>
    <row r="47" spans="1:7" s="5" customFormat="1" ht="12.75" customHeight="1">
      <c r="A47" s="38" t="s">
        <v>84</v>
      </c>
      <c r="B47" s="35"/>
      <c r="C47" s="548" t="s">
        <v>120</v>
      </c>
      <c r="D47" s="548"/>
      <c r="E47" s="23"/>
      <c r="F47" s="15"/>
      <c r="G47" s="15"/>
    </row>
    <row r="48" spans="1:7" s="5" customFormat="1" ht="12.75" customHeight="1">
      <c r="A48" s="36" t="s">
        <v>86</v>
      </c>
      <c r="B48" s="40" t="s">
        <v>121</v>
      </c>
      <c r="C48" s="41"/>
      <c r="D48" s="42"/>
      <c r="E48" s="496" t="s">
        <v>715</v>
      </c>
      <c r="F48" s="15">
        <v>113.34</v>
      </c>
      <c r="G48" s="15"/>
    </row>
    <row r="49" spans="1:7" s="5" customFormat="1" ht="12.75" customHeight="1">
      <c r="A49" s="311" t="s">
        <v>108</v>
      </c>
      <c r="B49" s="312" t="s">
        <v>122</v>
      </c>
      <c r="C49" s="313"/>
      <c r="D49" s="314"/>
      <c r="E49" s="304"/>
      <c r="F49" s="295">
        <f>F50+F51+F52+F53+F54+F55</f>
        <v>41835.3</v>
      </c>
      <c r="G49" s="295">
        <f>G50+G51+G52+G53+G54+G55</f>
        <v>62340.29</v>
      </c>
    </row>
    <row r="50" spans="1:7" s="5" customFormat="1" ht="12.75" customHeight="1">
      <c r="A50" s="38" t="s">
        <v>123</v>
      </c>
      <c r="B50" s="37"/>
      <c r="C50" s="43" t="s">
        <v>124</v>
      </c>
      <c r="D50" s="44"/>
      <c r="E50" s="24"/>
      <c r="F50" s="15"/>
      <c r="G50" s="15"/>
    </row>
    <row r="51" spans="1:7" s="5" customFormat="1" ht="12.75" customHeight="1">
      <c r="A51" s="45" t="s">
        <v>125</v>
      </c>
      <c r="B51" s="31"/>
      <c r="C51" s="32" t="s">
        <v>126</v>
      </c>
      <c r="D51" s="46"/>
      <c r="E51" s="47"/>
      <c r="F51" s="48"/>
      <c r="G51" s="48"/>
    </row>
    <row r="52" spans="1:7" s="5" customFormat="1" ht="12.75" customHeight="1">
      <c r="A52" s="38" t="s">
        <v>127</v>
      </c>
      <c r="B52" s="31"/>
      <c r="C52" s="32" t="s">
        <v>128</v>
      </c>
      <c r="D52" s="33"/>
      <c r="E52" s="24"/>
      <c r="F52" s="15"/>
      <c r="G52" s="15"/>
    </row>
    <row r="53" spans="1:7" s="5" customFormat="1" ht="12.75" customHeight="1">
      <c r="A53" s="38" t="s">
        <v>129</v>
      </c>
      <c r="B53" s="31"/>
      <c r="C53" s="548" t="s">
        <v>130</v>
      </c>
      <c r="D53" s="548"/>
      <c r="E53" s="24" t="s">
        <v>716</v>
      </c>
      <c r="F53" s="15">
        <v>117.44</v>
      </c>
      <c r="G53" s="15">
        <v>117.44</v>
      </c>
    </row>
    <row r="54" spans="1:7" s="5" customFormat="1" ht="12.75" customHeight="1">
      <c r="A54" s="38" t="s">
        <v>131</v>
      </c>
      <c r="B54" s="31"/>
      <c r="C54" s="32" t="s">
        <v>132</v>
      </c>
      <c r="D54" s="33"/>
      <c r="E54" s="496" t="s">
        <v>717</v>
      </c>
      <c r="F54" s="15">
        <v>37788.94</v>
      </c>
      <c r="G54" s="15">
        <v>60991.86</v>
      </c>
    </row>
    <row r="55" spans="1:7" s="5" customFormat="1" ht="12.75" customHeight="1">
      <c r="A55" s="38" t="s">
        <v>133</v>
      </c>
      <c r="B55" s="31"/>
      <c r="C55" s="32" t="s">
        <v>134</v>
      </c>
      <c r="D55" s="33"/>
      <c r="E55" s="496" t="s">
        <v>717</v>
      </c>
      <c r="F55" s="15">
        <v>3928.92</v>
      </c>
      <c r="G55" s="15">
        <v>1230.99</v>
      </c>
    </row>
    <row r="56" spans="1:7" s="5" customFormat="1" ht="12.75" customHeight="1">
      <c r="A56" s="36" t="s">
        <v>110</v>
      </c>
      <c r="B56" s="49" t="s">
        <v>135</v>
      </c>
      <c r="C56" s="49"/>
      <c r="D56" s="50"/>
      <c r="E56" s="24"/>
      <c r="F56" s="15"/>
      <c r="G56" s="15"/>
    </row>
    <row r="57" spans="1:7" s="5" customFormat="1" ht="12.75" customHeight="1">
      <c r="A57" s="36" t="s">
        <v>136</v>
      </c>
      <c r="B57" s="49" t="s">
        <v>137</v>
      </c>
      <c r="C57" s="49"/>
      <c r="D57" s="50"/>
      <c r="E57" s="496" t="s">
        <v>718</v>
      </c>
      <c r="F57" s="514">
        <v>2508.46</v>
      </c>
      <c r="G57" s="514">
        <v>5673.48</v>
      </c>
    </row>
    <row r="58" spans="1:7" s="5" customFormat="1" ht="15.75" customHeight="1">
      <c r="A58" s="315"/>
      <c r="B58" s="316" t="s">
        <v>138</v>
      </c>
      <c r="C58" s="317"/>
      <c r="D58" s="318"/>
      <c r="E58" s="319"/>
      <c r="F58" s="320">
        <f>F20+F40+F41</f>
        <v>3514607.1000000006</v>
      </c>
      <c r="G58" s="320">
        <f>G20+G40+G41</f>
        <v>3616144.3</v>
      </c>
    </row>
    <row r="59" spans="1:7" s="5" customFormat="1" ht="18" customHeight="1">
      <c r="A59" s="321" t="s">
        <v>139</v>
      </c>
      <c r="B59" s="322" t="s">
        <v>140</v>
      </c>
      <c r="C59" s="322"/>
      <c r="D59" s="323"/>
      <c r="E59" s="324"/>
      <c r="F59" s="325">
        <f>F60+F61+F62+F63</f>
        <v>3472771.8</v>
      </c>
      <c r="G59" s="325">
        <f>G60+G61+G62+G63</f>
        <v>3553804.01</v>
      </c>
    </row>
    <row r="60" spans="1:7" s="5" customFormat="1" ht="18" customHeight="1">
      <c r="A60" s="16" t="s">
        <v>74</v>
      </c>
      <c r="B60" s="34" t="s">
        <v>141</v>
      </c>
      <c r="C60" s="34"/>
      <c r="D60" s="24"/>
      <c r="E60" s="24" t="s">
        <v>721</v>
      </c>
      <c r="F60" s="15">
        <v>11382.04</v>
      </c>
      <c r="G60" s="15">
        <v>14257.23</v>
      </c>
    </row>
    <row r="61" spans="1:7" s="5" customFormat="1" ht="16.5" customHeight="1">
      <c r="A61" s="27" t="s">
        <v>86</v>
      </c>
      <c r="B61" s="28" t="s">
        <v>142</v>
      </c>
      <c r="C61" s="29"/>
      <c r="D61" s="30"/>
      <c r="E61" s="24" t="s">
        <v>721</v>
      </c>
      <c r="F61" s="51">
        <v>3440293.03</v>
      </c>
      <c r="G61" s="51">
        <v>3522157.93</v>
      </c>
    </row>
    <row r="62" spans="1:7" s="5" customFormat="1" ht="16.5" customHeight="1">
      <c r="A62" s="16" t="s">
        <v>108</v>
      </c>
      <c r="B62" s="549" t="s">
        <v>143</v>
      </c>
      <c r="C62" s="549"/>
      <c r="D62" s="549"/>
      <c r="E62" s="24" t="s">
        <v>721</v>
      </c>
      <c r="F62" s="15">
        <v>6216.72</v>
      </c>
      <c r="G62" s="15">
        <v>14645.55</v>
      </c>
    </row>
    <row r="63" spans="1:7" s="5" customFormat="1" ht="21" customHeight="1">
      <c r="A63" s="16" t="s">
        <v>144</v>
      </c>
      <c r="B63" s="34" t="s">
        <v>145</v>
      </c>
      <c r="C63" s="18"/>
      <c r="D63" s="14"/>
      <c r="E63" s="24" t="s">
        <v>721</v>
      </c>
      <c r="F63" s="15">
        <v>14880.01</v>
      </c>
      <c r="G63" s="15">
        <v>2743.3</v>
      </c>
    </row>
    <row r="64" spans="1:7" s="5" customFormat="1" ht="16.5" customHeight="1">
      <c r="A64" s="290" t="s">
        <v>146</v>
      </c>
      <c r="B64" s="291" t="s">
        <v>147</v>
      </c>
      <c r="C64" s="292"/>
      <c r="D64" s="293"/>
      <c r="E64" s="304"/>
      <c r="F64" s="305">
        <f>F65+F69</f>
        <v>41717.86</v>
      </c>
      <c r="G64" s="305">
        <f>G65+G69</f>
        <v>62222.85</v>
      </c>
    </row>
    <row r="65" spans="1:7" s="5" customFormat="1" ht="14.25" customHeight="1">
      <c r="A65" s="296" t="s">
        <v>74</v>
      </c>
      <c r="B65" s="297" t="s">
        <v>148</v>
      </c>
      <c r="C65" s="326"/>
      <c r="D65" s="327"/>
      <c r="E65" s="304"/>
      <c r="F65" s="295">
        <f>F66+F67+F68</f>
        <v>0</v>
      </c>
      <c r="G65" s="295">
        <f>G66+G67+G68</f>
        <v>0</v>
      </c>
    </row>
    <row r="66" spans="1:7" s="5" customFormat="1" ht="12.75">
      <c r="A66" s="17" t="s">
        <v>76</v>
      </c>
      <c r="B66" s="52"/>
      <c r="C66" s="19" t="s">
        <v>149</v>
      </c>
      <c r="D66" s="53"/>
      <c r="E66" s="24"/>
      <c r="F66" s="15"/>
      <c r="G66" s="15"/>
    </row>
    <row r="67" spans="1:7" s="5" customFormat="1" ht="12.75" customHeight="1">
      <c r="A67" s="17" t="s">
        <v>78</v>
      </c>
      <c r="B67" s="18"/>
      <c r="C67" s="19" t="s">
        <v>150</v>
      </c>
      <c r="D67" s="22"/>
      <c r="E67" s="24"/>
      <c r="F67" s="15"/>
      <c r="G67" s="15"/>
    </row>
    <row r="68" spans="1:7" s="5" customFormat="1" ht="12.75" customHeight="1">
      <c r="A68" s="17" t="s">
        <v>151</v>
      </c>
      <c r="B68" s="18"/>
      <c r="C68" s="19" t="s">
        <v>152</v>
      </c>
      <c r="D68" s="22"/>
      <c r="E68" s="23"/>
      <c r="F68" s="15"/>
      <c r="G68" s="15"/>
    </row>
    <row r="69" spans="1:7" s="54" customFormat="1" ht="12.75" customHeight="1">
      <c r="A69" s="311" t="s">
        <v>86</v>
      </c>
      <c r="B69" s="328" t="s">
        <v>153</v>
      </c>
      <c r="C69" s="329"/>
      <c r="D69" s="330"/>
      <c r="E69" s="311" t="s">
        <v>722</v>
      </c>
      <c r="F69" s="331">
        <f>F70+F71+F72+F73+F74+F75+F78+F79+F80+F81+F82+F83</f>
        <v>41717.86</v>
      </c>
      <c r="G69" s="331">
        <f>G70+G71+G72+G73+G74+G75+G78+G79+G80+G81+G82+G83</f>
        <v>62222.85</v>
      </c>
    </row>
    <row r="70" spans="1:7" s="5" customFormat="1" ht="12.75" customHeight="1">
      <c r="A70" s="17" t="s">
        <v>88</v>
      </c>
      <c r="B70" s="18"/>
      <c r="C70" s="19" t="s">
        <v>154</v>
      </c>
      <c r="D70" s="20"/>
      <c r="E70" s="24"/>
      <c r="F70" s="15"/>
      <c r="G70" s="15"/>
    </row>
    <row r="71" spans="1:7" s="5" customFormat="1" ht="12.75" customHeight="1">
      <c r="A71" s="17" t="s">
        <v>90</v>
      </c>
      <c r="B71" s="52"/>
      <c r="C71" s="19" t="s">
        <v>155</v>
      </c>
      <c r="D71" s="53"/>
      <c r="E71" s="24"/>
      <c r="F71" s="15"/>
      <c r="G71" s="15"/>
    </row>
    <row r="72" spans="1:7" s="5" customFormat="1" ht="12.75">
      <c r="A72" s="17" t="s">
        <v>92</v>
      </c>
      <c r="B72" s="52"/>
      <c r="C72" s="19" t="s">
        <v>156</v>
      </c>
      <c r="D72" s="53"/>
      <c r="E72" s="24"/>
      <c r="F72" s="15"/>
      <c r="G72" s="15"/>
    </row>
    <row r="73" spans="1:7" s="5" customFormat="1" ht="12.75">
      <c r="A73" s="55" t="s">
        <v>94</v>
      </c>
      <c r="B73" s="37"/>
      <c r="C73" s="56" t="s">
        <v>157</v>
      </c>
      <c r="D73" s="44"/>
      <c r="E73" s="24"/>
      <c r="F73" s="15"/>
      <c r="G73" s="15"/>
    </row>
    <row r="74" spans="1:7" s="5" customFormat="1" ht="12.75">
      <c r="A74" s="16" t="s">
        <v>96</v>
      </c>
      <c r="B74" s="26"/>
      <c r="C74" s="26" t="s">
        <v>158</v>
      </c>
      <c r="D74" s="20"/>
      <c r="E74" s="20"/>
      <c r="F74" s="15"/>
      <c r="G74" s="15"/>
    </row>
    <row r="75" spans="1:7" s="5" customFormat="1" ht="12.75" customHeight="1">
      <c r="A75" s="332" t="s">
        <v>98</v>
      </c>
      <c r="B75" s="329"/>
      <c r="C75" s="333" t="s">
        <v>159</v>
      </c>
      <c r="D75" s="334"/>
      <c r="E75" s="304"/>
      <c r="F75" s="295">
        <f>F76+F77</f>
        <v>0</v>
      </c>
      <c r="G75" s="295">
        <f>G76+G77</f>
        <v>0</v>
      </c>
    </row>
    <row r="76" spans="1:7" s="5" customFormat="1" ht="12.75" customHeight="1">
      <c r="A76" s="38" t="s">
        <v>160</v>
      </c>
      <c r="B76" s="31"/>
      <c r="C76" s="46"/>
      <c r="D76" s="33" t="s">
        <v>161</v>
      </c>
      <c r="E76" s="24"/>
      <c r="F76" s="15"/>
      <c r="G76" s="15"/>
    </row>
    <row r="77" spans="1:7" s="5" customFormat="1" ht="12.75" customHeight="1">
      <c r="A77" s="38" t="s">
        <v>162</v>
      </c>
      <c r="B77" s="31"/>
      <c r="C77" s="46"/>
      <c r="D77" s="33" t="s">
        <v>163</v>
      </c>
      <c r="E77" s="23"/>
      <c r="F77" s="15"/>
      <c r="G77" s="15"/>
    </row>
    <row r="78" spans="1:7" s="5" customFormat="1" ht="12.75" customHeight="1">
      <c r="A78" s="38" t="s">
        <v>100</v>
      </c>
      <c r="B78" s="41"/>
      <c r="C78" s="57" t="s">
        <v>164</v>
      </c>
      <c r="D78" s="58"/>
      <c r="E78" s="23"/>
      <c r="F78" s="15"/>
      <c r="G78" s="15"/>
    </row>
    <row r="79" spans="1:7" s="5" customFormat="1" ht="12.75" customHeight="1">
      <c r="A79" s="38" t="s">
        <v>102</v>
      </c>
      <c r="B79" s="59"/>
      <c r="C79" s="32" t="s">
        <v>165</v>
      </c>
      <c r="D79" s="60"/>
      <c r="E79" s="24"/>
      <c r="F79" s="15"/>
      <c r="G79" s="15"/>
    </row>
    <row r="80" spans="1:7" s="5" customFormat="1" ht="12.75" customHeight="1">
      <c r="A80" s="38" t="s">
        <v>104</v>
      </c>
      <c r="B80" s="18"/>
      <c r="C80" s="19" t="s">
        <v>166</v>
      </c>
      <c r="D80" s="22"/>
      <c r="E80" s="496" t="s">
        <v>723</v>
      </c>
      <c r="F80" s="15">
        <v>3868.89</v>
      </c>
      <c r="G80" s="15">
        <v>20764.11</v>
      </c>
    </row>
    <row r="81" spans="1:7" s="5" customFormat="1" ht="12.75" customHeight="1">
      <c r="A81" s="38" t="s">
        <v>106</v>
      </c>
      <c r="B81" s="18"/>
      <c r="C81" s="19" t="s">
        <v>167</v>
      </c>
      <c r="D81" s="22"/>
      <c r="E81" s="496" t="s">
        <v>723</v>
      </c>
      <c r="F81" s="15">
        <v>2981.86</v>
      </c>
      <c r="G81" s="15">
        <v>3917.71</v>
      </c>
    </row>
    <row r="82" spans="1:7" s="5" customFormat="1" ht="12.75" customHeight="1">
      <c r="A82" s="17" t="s">
        <v>168</v>
      </c>
      <c r="B82" s="31"/>
      <c r="C82" s="32" t="s">
        <v>169</v>
      </c>
      <c r="D82" s="33"/>
      <c r="E82" s="496" t="s">
        <v>723</v>
      </c>
      <c r="F82" s="15">
        <v>34867.11</v>
      </c>
      <c r="G82" s="15">
        <v>37541.03</v>
      </c>
    </row>
    <row r="83" spans="1:7" s="5" customFormat="1" ht="12.75" customHeight="1">
      <c r="A83" s="17" t="s">
        <v>170</v>
      </c>
      <c r="B83" s="18"/>
      <c r="C83" s="19" t="s">
        <v>171</v>
      </c>
      <c r="D83" s="22"/>
      <c r="E83" s="140"/>
      <c r="F83" s="15"/>
      <c r="G83" s="15"/>
    </row>
    <row r="84" spans="1:10" s="5" customFormat="1" ht="12.75" customHeight="1">
      <c r="A84" s="290" t="s">
        <v>172</v>
      </c>
      <c r="B84" s="322" t="s">
        <v>173</v>
      </c>
      <c r="C84" s="336"/>
      <c r="D84" s="337"/>
      <c r="E84" s="338"/>
      <c r="F84" s="305">
        <f>F85+F86+F89+F90</f>
        <v>117.43999999983231</v>
      </c>
      <c r="G84" s="305">
        <f>G85+G86+G89+G90</f>
        <v>117.43999999999068</v>
      </c>
      <c r="I84" s="513">
        <f>SUM(F58-F59-F64-F84)</f>
        <v>9.121663424593862E-10</v>
      </c>
      <c r="J84" s="512">
        <f>SUM(G59+G64)+G84-G58</f>
        <v>0</v>
      </c>
    </row>
    <row r="85" spans="1:7" s="5" customFormat="1" ht="12.75" customHeight="1">
      <c r="A85" s="16" t="s">
        <v>74</v>
      </c>
      <c r="B85" s="34" t="s">
        <v>174</v>
      </c>
      <c r="C85" s="18"/>
      <c r="D85" s="14"/>
      <c r="E85" s="23"/>
      <c r="F85" s="15"/>
      <c r="G85" s="15"/>
    </row>
    <row r="86" spans="1:7" s="5" customFormat="1" ht="12.75" customHeight="1">
      <c r="A86" s="296" t="s">
        <v>86</v>
      </c>
      <c r="B86" s="297" t="s">
        <v>175</v>
      </c>
      <c r="C86" s="326"/>
      <c r="D86" s="327"/>
      <c r="E86" s="304"/>
      <c r="F86" s="295">
        <f>F87+F88</f>
        <v>0</v>
      </c>
      <c r="G86" s="295">
        <f>G87+G88</f>
        <v>0</v>
      </c>
    </row>
    <row r="87" spans="1:7" s="5" customFormat="1" ht="12.75" customHeight="1">
      <c r="A87" s="17" t="s">
        <v>88</v>
      </c>
      <c r="B87" s="18"/>
      <c r="C87" s="19" t="s">
        <v>176</v>
      </c>
      <c r="D87" s="22"/>
      <c r="E87" s="24"/>
      <c r="F87" s="15"/>
      <c r="G87" s="15"/>
    </row>
    <row r="88" spans="1:7" s="5" customFormat="1" ht="12.75" customHeight="1">
      <c r="A88" s="17" t="s">
        <v>90</v>
      </c>
      <c r="B88" s="18"/>
      <c r="C88" s="19" t="s">
        <v>177</v>
      </c>
      <c r="D88" s="22"/>
      <c r="E88" s="24"/>
      <c r="F88" s="15"/>
      <c r="G88" s="15"/>
    </row>
    <row r="89" spans="1:7" s="5" customFormat="1" ht="12.75" customHeight="1">
      <c r="A89" s="36" t="s">
        <v>108</v>
      </c>
      <c r="B89" s="46" t="s">
        <v>178</v>
      </c>
      <c r="C89" s="46"/>
      <c r="D89" s="39"/>
      <c r="E89" s="24"/>
      <c r="F89" s="15"/>
      <c r="G89" s="15"/>
    </row>
    <row r="90" spans="1:7" s="5" customFormat="1" ht="12.75" customHeight="1">
      <c r="A90" s="300" t="s">
        <v>110</v>
      </c>
      <c r="B90" s="301" t="s">
        <v>179</v>
      </c>
      <c r="C90" s="302"/>
      <c r="D90" s="303"/>
      <c r="E90" s="304"/>
      <c r="F90" s="295">
        <f>F91+F92</f>
        <v>117.43999999983231</v>
      </c>
      <c r="G90" s="295">
        <f>G91+G92</f>
        <v>117.43999999999068</v>
      </c>
    </row>
    <row r="91" spans="1:7" s="5" customFormat="1" ht="12.75" customHeight="1">
      <c r="A91" s="346" t="s">
        <v>180</v>
      </c>
      <c r="B91" s="292"/>
      <c r="C91" s="347" t="s">
        <v>181</v>
      </c>
      <c r="D91" s="348"/>
      <c r="E91" s="338"/>
      <c r="F91" s="523">
        <f>VRA!H55</f>
        <v>-1.6768808563938364E-10</v>
      </c>
      <c r="G91" s="295">
        <f>VRA!I55</f>
        <v>-64.87000000000933</v>
      </c>
    </row>
    <row r="92" spans="1:7" s="5" customFormat="1" ht="12.75" customHeight="1">
      <c r="A92" s="346" t="s">
        <v>182</v>
      </c>
      <c r="B92" s="292"/>
      <c r="C92" s="347" t="s">
        <v>183</v>
      </c>
      <c r="D92" s="348"/>
      <c r="E92" s="338"/>
      <c r="F92" s="295">
        <v>117.44</v>
      </c>
      <c r="G92" s="295">
        <v>182.31</v>
      </c>
    </row>
    <row r="93" spans="1:7" s="5" customFormat="1" ht="12.75" customHeight="1">
      <c r="A93" s="12" t="s">
        <v>184</v>
      </c>
      <c r="B93" s="61" t="s">
        <v>185</v>
      </c>
      <c r="C93" s="62"/>
      <c r="D93" s="62"/>
      <c r="E93" s="23"/>
      <c r="F93" s="306"/>
      <c r="G93" s="306"/>
    </row>
    <row r="94" spans="1:7" s="5" customFormat="1" ht="25.5" customHeight="1">
      <c r="A94" s="290"/>
      <c r="B94" s="550" t="s">
        <v>186</v>
      </c>
      <c r="C94" s="550"/>
      <c r="D94" s="550"/>
      <c r="E94" s="335"/>
      <c r="F94" s="305">
        <f>IF(F59+F64+F84+F93=F58,F59+F64+F84+F93,0)</f>
        <v>3514607.0999999996</v>
      </c>
      <c r="G94" s="305">
        <f>IF(G59+G64+G84+G93=G58,G59+G64+G84+G93,0)</f>
        <v>3616144.3</v>
      </c>
    </row>
    <row r="95" spans="1:7" s="5" customFormat="1" ht="12.75">
      <c r="A95" s="63"/>
      <c r="B95" s="64"/>
      <c r="C95" s="64"/>
      <c r="D95" s="64"/>
      <c r="E95" s="64"/>
      <c r="F95" s="2"/>
      <c r="G95" s="2"/>
    </row>
    <row r="96" spans="1:7" s="5" customFormat="1" ht="12.75" customHeight="1">
      <c r="A96" s="546" t="s">
        <v>742</v>
      </c>
      <c r="B96" s="547"/>
      <c r="C96" s="547"/>
      <c r="D96" s="547"/>
      <c r="E96" s="547"/>
      <c r="F96" s="544" t="s">
        <v>743</v>
      </c>
      <c r="G96" s="545"/>
    </row>
    <row r="97" spans="1:7" s="5" customFormat="1" ht="12.75" customHeight="1">
      <c r="A97" s="541" t="s">
        <v>187</v>
      </c>
      <c r="B97" s="541"/>
      <c r="C97" s="541"/>
      <c r="D97" s="541"/>
      <c r="E97" s="541"/>
      <c r="F97" s="541" t="s">
        <v>188</v>
      </c>
      <c r="G97" s="541"/>
    </row>
    <row r="98" spans="1:7" s="5" customFormat="1" ht="12.75">
      <c r="A98" s="65"/>
      <c r="B98" s="65"/>
      <c r="C98" s="65"/>
      <c r="D98" s="65"/>
      <c r="E98" s="6"/>
      <c r="F98" s="10"/>
      <c r="G98" s="10"/>
    </row>
    <row r="99" spans="1:7" s="5" customFormat="1" ht="12.75">
      <c r="A99" s="4" t="s">
        <v>701</v>
      </c>
      <c r="B99" s="4"/>
      <c r="C99" s="4"/>
      <c r="E99" s="2"/>
      <c r="F99" s="542" t="s">
        <v>688</v>
      </c>
      <c r="G99" s="542"/>
    </row>
    <row r="100" spans="1:7" s="5" customFormat="1" ht="12.75" customHeight="1">
      <c r="A100" s="543" t="s">
        <v>689</v>
      </c>
      <c r="B100" s="543"/>
      <c r="C100" s="543"/>
      <c r="D100" s="543"/>
      <c r="E100" s="543"/>
      <c r="F100" s="541" t="s">
        <v>188</v>
      </c>
      <c r="G100" s="541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 customHeight="1">
      <c r="E105" s="2"/>
    </row>
    <row r="106" s="5" customFormat="1" ht="12.75" customHeight="1">
      <c r="E106" s="2"/>
    </row>
    <row r="107" s="5" customFormat="1" ht="12.75">
      <c r="E107" s="2"/>
    </row>
    <row r="108" s="5" customFormat="1" ht="12.75">
      <c r="E108" s="2"/>
    </row>
    <row r="109" s="5" customFormat="1" ht="12.75" customHeight="1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5">
    <mergeCell ref="A8:G8"/>
    <mergeCell ref="A9:G9"/>
    <mergeCell ref="A10:G11"/>
    <mergeCell ref="A12:E12"/>
    <mergeCell ref="E2:G2"/>
    <mergeCell ref="E3:G3"/>
    <mergeCell ref="A5:G6"/>
    <mergeCell ref="A7:G7"/>
    <mergeCell ref="C47:D47"/>
    <mergeCell ref="C53:D53"/>
    <mergeCell ref="B62:D62"/>
    <mergeCell ref="B94:D94"/>
    <mergeCell ref="A13:G13"/>
    <mergeCell ref="A14:G14"/>
    <mergeCell ref="A16:G16"/>
    <mergeCell ref="A17:G17"/>
    <mergeCell ref="D18:G18"/>
    <mergeCell ref="B19:D19"/>
    <mergeCell ref="F100:G100"/>
    <mergeCell ref="F99:G99"/>
    <mergeCell ref="A100:E100"/>
    <mergeCell ref="F97:G97"/>
    <mergeCell ref="A97:E97"/>
    <mergeCell ref="F96:G96"/>
    <mergeCell ref="A96:E96"/>
  </mergeCells>
  <printOptions/>
  <pageMargins left="1.1811023622047245" right="0.3937007874015748" top="0.984251968503937" bottom="0.7874015748031497" header="0.5118110236220472" footer="0.5118110236220472"/>
  <pageSetup horizontalDpi="600" verticalDpi="600" orientation="portrait" paperSize="9" scale="83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28125" style="66" customWidth="1"/>
    <col min="2" max="2" width="1.8515625" style="66" customWidth="1"/>
    <col min="3" max="3" width="52.00390625" style="66" customWidth="1"/>
    <col min="4" max="5" width="15.7109375" style="66" customWidth="1"/>
    <col min="6" max="16384" width="9.140625" style="66" customWidth="1"/>
  </cols>
  <sheetData>
    <row r="1" spans="4:5" ht="12.75">
      <c r="D1" s="67"/>
      <c r="E1" s="77"/>
    </row>
    <row r="2" spans="1:5" ht="12.75">
      <c r="A2" s="441"/>
      <c r="B2" s="441"/>
      <c r="C2" s="441"/>
      <c r="D2" s="211"/>
      <c r="E2" s="442" t="s">
        <v>499</v>
      </c>
    </row>
    <row r="3" spans="1:5" ht="12.75">
      <c r="A3" s="441"/>
      <c r="B3" s="441"/>
      <c r="C3" s="443"/>
      <c r="D3" s="444" t="s">
        <v>500</v>
      </c>
      <c r="E3" s="444"/>
    </row>
    <row r="4" spans="1:5" ht="12.75">
      <c r="A4" s="441"/>
      <c r="B4" s="441"/>
      <c r="C4" s="443"/>
      <c r="D4" s="444"/>
      <c r="E4" s="444"/>
    </row>
    <row r="5" spans="1:5" ht="33" customHeight="1">
      <c r="A5" s="663" t="s">
        <v>664</v>
      </c>
      <c r="B5" s="663"/>
      <c r="C5" s="663"/>
      <c r="D5" s="663"/>
      <c r="E5" s="663"/>
    </row>
    <row r="6" spans="1:5" ht="12.75" customHeight="1">
      <c r="A6" s="445"/>
      <c r="B6" s="445"/>
      <c r="C6" s="445"/>
      <c r="D6" s="445"/>
      <c r="E6" s="445"/>
    </row>
    <row r="7" spans="1:5" ht="15" customHeight="1">
      <c r="A7" s="664" t="s">
        <v>665</v>
      </c>
      <c r="B7" s="664"/>
      <c r="C7" s="664"/>
      <c r="D7" s="664"/>
      <c r="E7" s="664"/>
    </row>
    <row r="8" spans="1:5" ht="12.75">
      <c r="A8" s="441"/>
      <c r="B8" s="441"/>
      <c r="C8" s="441"/>
      <c r="D8" s="441"/>
      <c r="E8" s="441"/>
    </row>
    <row r="9" spans="1:5" ht="38.25">
      <c r="A9" s="446" t="s">
        <v>67</v>
      </c>
      <c r="B9" s="665" t="s">
        <v>453</v>
      </c>
      <c r="C9" s="666"/>
      <c r="D9" s="446" t="s">
        <v>197</v>
      </c>
      <c r="E9" s="446" t="s">
        <v>198</v>
      </c>
    </row>
    <row r="10" spans="1:5" ht="12.75">
      <c r="A10" s="447">
        <v>1</v>
      </c>
      <c r="B10" s="657">
        <v>2</v>
      </c>
      <c r="C10" s="658"/>
      <c r="D10" s="447">
        <v>3</v>
      </c>
      <c r="E10" s="447">
        <v>4</v>
      </c>
    </row>
    <row r="11" spans="1:5" ht="12.75">
      <c r="A11" s="221" t="s">
        <v>280</v>
      </c>
      <c r="B11" s="659" t="s">
        <v>666</v>
      </c>
      <c r="C11" s="660"/>
      <c r="D11" s="192">
        <f>D14</f>
        <v>1923.24</v>
      </c>
      <c r="E11" s="192">
        <f>E14</f>
        <v>1813.22</v>
      </c>
    </row>
    <row r="12" spans="1:5" ht="12.75">
      <c r="A12" s="222" t="s">
        <v>454</v>
      </c>
      <c r="B12" s="440"/>
      <c r="C12" s="449" t="s">
        <v>501</v>
      </c>
      <c r="D12" s="450"/>
      <c r="E12" s="448"/>
    </row>
    <row r="13" spans="1:5" ht="25.5">
      <c r="A13" s="222" t="s">
        <v>455</v>
      </c>
      <c r="B13" s="440"/>
      <c r="C13" s="449" t="s">
        <v>730</v>
      </c>
      <c r="D13" s="450"/>
      <c r="E13" s="448"/>
    </row>
    <row r="14" spans="1:5" ht="12.75">
      <c r="A14" s="222" t="s">
        <v>326</v>
      </c>
      <c r="B14" s="440"/>
      <c r="C14" s="449" t="s">
        <v>503</v>
      </c>
      <c r="D14" s="450">
        <f>SUM(D15)</f>
        <v>1923.24</v>
      </c>
      <c r="E14" s="450">
        <f>SUM(E15)</f>
        <v>1813.22</v>
      </c>
    </row>
    <row r="15" spans="1:5" ht="12.75">
      <c r="A15" s="529" t="s">
        <v>731</v>
      </c>
      <c r="B15" s="451"/>
      <c r="C15" s="449" t="s">
        <v>694</v>
      </c>
      <c r="D15" s="450">
        <f>SUM(VRA!H28)</f>
        <v>1923.24</v>
      </c>
      <c r="E15" s="450">
        <f>SUM(VRA!I28)</f>
        <v>1813.22</v>
      </c>
    </row>
    <row r="16" spans="1:5" ht="12.75">
      <c r="A16" s="529" t="s">
        <v>732</v>
      </c>
      <c r="B16" s="451"/>
      <c r="C16" s="449" t="s">
        <v>695</v>
      </c>
      <c r="D16" s="450"/>
      <c r="E16" s="448"/>
    </row>
    <row r="17" spans="1:5" ht="12.75">
      <c r="A17" s="529" t="s">
        <v>676</v>
      </c>
      <c r="B17" s="451"/>
      <c r="C17" s="449" t="s">
        <v>612</v>
      </c>
      <c r="D17" s="450"/>
      <c r="E17" s="448"/>
    </row>
    <row r="18" spans="1:5" ht="12.75">
      <c r="A18" s="221" t="s">
        <v>281</v>
      </c>
      <c r="B18" s="661" t="s">
        <v>668</v>
      </c>
      <c r="C18" s="662"/>
      <c r="D18" s="192"/>
      <c r="E18" s="448"/>
    </row>
    <row r="19" spans="1:5" ht="12.75">
      <c r="A19" s="221" t="s">
        <v>284</v>
      </c>
      <c r="B19" s="452" t="s">
        <v>211</v>
      </c>
      <c r="C19" s="453"/>
      <c r="D19" s="192">
        <f>SUM(D11)</f>
        <v>1923.24</v>
      </c>
      <c r="E19" s="192">
        <f>SUM(E11)</f>
        <v>1813.22</v>
      </c>
    </row>
    <row r="20" spans="1:5" ht="12.75" customHeight="1">
      <c r="A20" s="96" t="s">
        <v>456</v>
      </c>
      <c r="B20" s="181"/>
      <c r="C20" s="181"/>
      <c r="D20" s="247"/>
      <c r="E20" s="247"/>
    </row>
    <row r="21" spans="1:5" ht="12.75" customHeight="1">
      <c r="A21" s="654" t="s">
        <v>669</v>
      </c>
      <c r="B21" s="655"/>
      <c r="C21" s="655"/>
      <c r="D21" s="655"/>
      <c r="E21" s="655"/>
    </row>
    <row r="22" spans="1:5" ht="12.75">
      <c r="A22" s="656" t="s">
        <v>507</v>
      </c>
      <c r="B22" s="656"/>
      <c r="C22" s="656"/>
      <c r="D22" s="656"/>
      <c r="E22" s="656"/>
    </row>
  </sheetData>
  <sheetProtection/>
  <mergeCells count="8">
    <mergeCell ref="A21:E21"/>
    <mergeCell ref="A22:E22"/>
    <mergeCell ref="B10:C10"/>
    <mergeCell ref="B11:C11"/>
    <mergeCell ref="B18:C18"/>
    <mergeCell ref="A5:E5"/>
    <mergeCell ref="A7:E7"/>
    <mergeCell ref="B9:C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I9" sqref="I9"/>
    </sheetView>
  </sheetViews>
  <sheetFormatPr defaultColWidth="9.140625" defaultRowHeight="12.75" customHeight="1"/>
  <cols>
    <col min="1" max="1" width="6.00390625" style="468" customWidth="1"/>
    <col min="2" max="2" width="58.7109375" style="468" customWidth="1"/>
    <col min="3" max="4" width="14.421875" style="468" customWidth="1"/>
    <col min="5" max="5" width="4.28125" style="468" customWidth="1"/>
    <col min="6" max="16384" width="9.140625" style="468" customWidth="1"/>
  </cols>
  <sheetData>
    <row r="1" spans="1:12" s="459" customFormat="1" ht="12.75">
      <c r="A1" s="454"/>
      <c r="B1" s="455"/>
      <c r="C1" s="456"/>
      <c r="D1" s="455"/>
      <c r="E1" s="457"/>
      <c r="F1" s="457"/>
      <c r="G1" s="458"/>
      <c r="H1" s="457"/>
      <c r="I1" s="458"/>
      <c r="J1" s="457"/>
      <c r="K1" s="457"/>
      <c r="L1" s="457"/>
    </row>
    <row r="2" spans="1:11" s="459" customFormat="1" ht="12.75">
      <c r="A2" s="460"/>
      <c r="B2" s="461"/>
      <c r="C2" s="462"/>
      <c r="D2" s="239" t="s">
        <v>499</v>
      </c>
      <c r="E2" s="463"/>
      <c r="F2" s="464"/>
      <c r="G2" s="463"/>
      <c r="H2" s="463"/>
      <c r="I2" s="463"/>
      <c r="J2" s="463"/>
      <c r="K2" s="464"/>
    </row>
    <row r="3" spans="1:11" s="459" customFormat="1" ht="12.75">
      <c r="A3" s="463"/>
      <c r="B3" s="465"/>
      <c r="C3" s="190" t="s">
        <v>670</v>
      </c>
      <c r="D3" s="466"/>
      <c r="E3" s="463"/>
      <c r="F3" s="457"/>
      <c r="G3" s="457"/>
      <c r="H3" s="458"/>
      <c r="I3" s="458"/>
      <c r="J3" s="457"/>
      <c r="K3" s="457"/>
    </row>
    <row r="4" spans="1:11" s="459" customFormat="1" ht="12.75">
      <c r="A4" s="463"/>
      <c r="B4" s="465"/>
      <c r="C4" s="190"/>
      <c r="D4" s="466"/>
      <c r="E4" s="463"/>
      <c r="F4" s="457"/>
      <c r="G4" s="457"/>
      <c r="H4" s="458"/>
      <c r="I4" s="458"/>
      <c r="J4" s="457"/>
      <c r="K4" s="457"/>
    </row>
    <row r="5" spans="1:11" s="459" customFormat="1" ht="12.75" customHeight="1">
      <c r="A5" s="664" t="s">
        <v>671</v>
      </c>
      <c r="B5" s="667"/>
      <c r="C5" s="667"/>
      <c r="D5" s="667"/>
      <c r="E5" s="467"/>
      <c r="F5" s="467"/>
      <c r="G5" s="457"/>
      <c r="H5" s="458"/>
      <c r="I5" s="458"/>
      <c r="J5" s="457"/>
      <c r="K5" s="457"/>
    </row>
    <row r="6" spans="1:6" ht="18.75" customHeight="1">
      <c r="A6" s="667"/>
      <c r="B6" s="667"/>
      <c r="C6" s="667"/>
      <c r="D6" s="667"/>
      <c r="E6" s="467"/>
      <c r="F6" s="467"/>
    </row>
    <row r="7" spans="1:6" ht="18.75" customHeight="1">
      <c r="A7" s="469"/>
      <c r="B7" s="469"/>
      <c r="C7" s="469"/>
      <c r="D7" s="469"/>
      <c r="E7" s="467"/>
      <c r="F7" s="467"/>
    </row>
    <row r="8" spans="1:4" ht="15.75">
      <c r="A8" s="668" t="s">
        <v>672</v>
      </c>
      <c r="B8" s="668"/>
      <c r="C8" s="668"/>
      <c r="D8" s="668"/>
    </row>
    <row r="9" spans="1:4" ht="12.75">
      <c r="A9" s="454"/>
      <c r="B9" s="454"/>
      <c r="C9" s="454"/>
      <c r="D9" s="454"/>
    </row>
    <row r="10" spans="1:4" s="471" customFormat="1" ht="38.25">
      <c r="A10" s="470" t="s">
        <v>67</v>
      </c>
      <c r="B10" s="470" t="s">
        <v>453</v>
      </c>
      <c r="C10" s="470" t="s">
        <v>197</v>
      </c>
      <c r="D10" s="470" t="s">
        <v>198</v>
      </c>
    </row>
    <row r="11" spans="1:4" s="471" customFormat="1" ht="12.75">
      <c r="A11" s="472">
        <v>1</v>
      </c>
      <c r="B11" s="473">
        <v>2</v>
      </c>
      <c r="C11" s="472">
        <v>3</v>
      </c>
      <c r="D11" s="472">
        <v>4</v>
      </c>
    </row>
    <row r="12" spans="1:4" ht="12.75" customHeight="1">
      <c r="A12" s="474" t="s">
        <v>280</v>
      </c>
      <c r="B12" s="475" t="s">
        <v>253</v>
      </c>
      <c r="C12" s="488">
        <f>SUM(C18+C15)</f>
        <v>511.99</v>
      </c>
      <c r="D12" s="488">
        <f>SUM(D18)</f>
        <v>0</v>
      </c>
    </row>
    <row r="13" spans="1:4" ht="12.75">
      <c r="A13" s="477" t="s">
        <v>673</v>
      </c>
      <c r="B13" s="478" t="s">
        <v>504</v>
      </c>
      <c r="C13" s="476"/>
      <c r="D13" s="476"/>
    </row>
    <row r="14" spans="1:4" ht="12.75">
      <c r="A14" s="477" t="s">
        <v>674</v>
      </c>
      <c r="B14" s="478" t="s">
        <v>667</v>
      </c>
      <c r="C14" s="526"/>
      <c r="D14" s="476"/>
    </row>
    <row r="15" spans="1:4" ht="12.75">
      <c r="A15" s="477" t="s">
        <v>675</v>
      </c>
      <c r="B15" s="478" t="s">
        <v>505</v>
      </c>
      <c r="C15" s="487">
        <v>3.24</v>
      </c>
      <c r="D15" s="476"/>
    </row>
    <row r="16" spans="1:4" ht="12.75">
      <c r="A16" s="477" t="s">
        <v>676</v>
      </c>
      <c r="B16" s="478" t="s">
        <v>502</v>
      </c>
      <c r="C16" s="487"/>
      <c r="D16" s="476"/>
    </row>
    <row r="17" spans="1:4" ht="12.75">
      <c r="A17" s="477" t="s">
        <v>677</v>
      </c>
      <c r="B17" s="478" t="s">
        <v>506</v>
      </c>
      <c r="C17" s="487"/>
      <c r="D17" s="476"/>
    </row>
    <row r="18" spans="1:4" ht="12.75">
      <c r="A18" s="477" t="s">
        <v>733</v>
      </c>
      <c r="B18" s="478" t="s">
        <v>612</v>
      </c>
      <c r="C18" s="487">
        <v>508.75</v>
      </c>
      <c r="D18" s="487">
        <f>SUM(VRA!I47)</f>
        <v>0</v>
      </c>
    </row>
    <row r="19" spans="1:4" ht="12.75">
      <c r="A19" s="474" t="s">
        <v>281</v>
      </c>
      <c r="B19" s="479" t="s">
        <v>678</v>
      </c>
      <c r="C19" s="487">
        <v>-508.75</v>
      </c>
      <c r="D19" s="488">
        <f>SUM(D27)</f>
        <v>0</v>
      </c>
    </row>
    <row r="20" spans="1:4" ht="12.75" customHeight="1">
      <c r="A20" s="474" t="s">
        <v>284</v>
      </c>
      <c r="B20" s="475" t="s">
        <v>257</v>
      </c>
      <c r="C20" s="488">
        <f>SUM(C27)</f>
        <v>3.24</v>
      </c>
      <c r="D20" s="476"/>
    </row>
    <row r="21" spans="1:4" ht="12.75">
      <c r="A21" s="480" t="s">
        <v>679</v>
      </c>
      <c r="B21" s="481" t="s">
        <v>734</v>
      </c>
      <c r="C21" s="509"/>
      <c r="D21" s="476"/>
    </row>
    <row r="22" spans="1:4" ht="12.75">
      <c r="A22" s="480" t="s">
        <v>680</v>
      </c>
      <c r="B22" s="481" t="s">
        <v>735</v>
      </c>
      <c r="C22" s="476"/>
      <c r="D22" s="476"/>
    </row>
    <row r="23" spans="1:4" ht="12.75">
      <c r="A23" s="480" t="s">
        <v>681</v>
      </c>
      <c r="B23" s="481" t="s">
        <v>736</v>
      </c>
      <c r="C23" s="476"/>
      <c r="D23" s="476"/>
    </row>
    <row r="24" spans="1:4" ht="12.75">
      <c r="A24" s="480" t="s">
        <v>682</v>
      </c>
      <c r="B24" s="481" t="s">
        <v>737</v>
      </c>
      <c r="C24" s="476"/>
      <c r="D24" s="476"/>
    </row>
    <row r="25" spans="1:4" ht="12.75">
      <c r="A25" s="480" t="s">
        <v>683</v>
      </c>
      <c r="B25" s="481" t="s">
        <v>738</v>
      </c>
      <c r="C25" s="476"/>
      <c r="D25" s="476"/>
    </row>
    <row r="26" spans="1:4" ht="12.75">
      <c r="A26" s="480" t="s">
        <v>684</v>
      </c>
      <c r="B26" s="481" t="s">
        <v>696</v>
      </c>
      <c r="C26" s="476"/>
      <c r="D26" s="476"/>
    </row>
    <row r="27" spans="1:4" ht="12.75">
      <c r="A27" s="480" t="s">
        <v>697</v>
      </c>
      <c r="B27" s="482" t="s">
        <v>257</v>
      </c>
      <c r="C27" s="488">
        <v>3.24</v>
      </c>
      <c r="D27" s="488">
        <f>SUM(VRA!I49)</f>
        <v>0</v>
      </c>
    </row>
    <row r="28" spans="1:4" ht="12.75">
      <c r="A28" s="474" t="s">
        <v>286</v>
      </c>
      <c r="B28" s="479" t="s">
        <v>685</v>
      </c>
      <c r="C28" s="527">
        <f>SUM(C12-C20)+C19</f>
        <v>0</v>
      </c>
      <c r="D28" s="488">
        <f>SUM(D12+D19)</f>
        <v>0</v>
      </c>
    </row>
    <row r="29" spans="1:4" ht="12.75">
      <c r="A29" s="459" t="s">
        <v>686</v>
      </c>
      <c r="B29" s="483"/>
      <c r="C29" s="484"/>
      <c r="D29" s="484"/>
    </row>
    <row r="30" spans="1:4" ht="12.75">
      <c r="A30" s="669" t="s">
        <v>687</v>
      </c>
      <c r="B30" s="669"/>
      <c r="C30" s="669"/>
      <c r="D30" s="669"/>
    </row>
  </sheetData>
  <sheetProtection/>
  <mergeCells count="3">
    <mergeCell ref="A5:D6"/>
    <mergeCell ref="A8:D8"/>
    <mergeCell ref="A30:D30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L20" sqref="L20"/>
    </sheetView>
  </sheetViews>
  <sheetFormatPr defaultColWidth="9.140625" defaultRowHeight="12.75"/>
  <cols>
    <col min="1" max="1" width="5.8515625" style="191" customWidth="1"/>
    <col min="2" max="2" width="1.8515625" style="191" customWidth="1"/>
    <col min="3" max="3" width="33.8515625" style="191" customWidth="1"/>
    <col min="4" max="4" width="8.421875" style="191" customWidth="1"/>
    <col min="5" max="5" width="9.7109375" style="191" customWidth="1"/>
    <col min="6" max="6" width="12.421875" style="191" customWidth="1"/>
    <col min="7" max="7" width="8.28125" style="191" customWidth="1"/>
    <col min="8" max="8" width="8.8515625" style="191" customWidth="1"/>
    <col min="9" max="9" width="12.8515625" style="191" customWidth="1"/>
    <col min="10" max="16384" width="9.140625" style="191" customWidth="1"/>
  </cols>
  <sheetData>
    <row r="1" ht="12.75">
      <c r="F1" s="189"/>
    </row>
    <row r="2" spans="6:9" ht="12.75">
      <c r="F2" s="672" t="s">
        <v>458</v>
      </c>
      <c r="G2" s="672"/>
      <c r="H2" s="672"/>
      <c r="I2" s="672"/>
    </row>
    <row r="3" spans="2:6" ht="12.75">
      <c r="B3" s="190"/>
      <c r="F3" s="227" t="s">
        <v>588</v>
      </c>
    </row>
    <row r="5" spans="1:9" ht="32.25" customHeight="1">
      <c r="A5" s="664" t="s">
        <v>589</v>
      </c>
      <c r="B5" s="664"/>
      <c r="C5" s="664"/>
      <c r="D5" s="664"/>
      <c r="E5" s="664"/>
      <c r="F5" s="664"/>
      <c r="G5" s="664"/>
      <c r="H5" s="664"/>
      <c r="I5" s="664"/>
    </row>
    <row r="6" spans="1:9" ht="12.75" customHeight="1">
      <c r="A6" s="205"/>
      <c r="B6" s="205"/>
      <c r="C6" s="205"/>
      <c r="D6" s="205"/>
      <c r="E6" s="205"/>
      <c r="F6" s="205"/>
      <c r="G6" s="205"/>
      <c r="H6" s="205"/>
      <c r="I6" s="205"/>
    </row>
    <row r="7" spans="1:9" ht="31.5" customHeight="1">
      <c r="A7" s="664" t="s">
        <v>590</v>
      </c>
      <c r="B7" s="664"/>
      <c r="C7" s="664"/>
      <c r="D7" s="664"/>
      <c r="E7" s="664"/>
      <c r="F7" s="664"/>
      <c r="G7" s="664"/>
      <c r="H7" s="664"/>
      <c r="I7" s="664"/>
    </row>
    <row r="9" spans="1:9" ht="25.5" customHeight="1">
      <c r="A9" s="673" t="s">
        <v>67</v>
      </c>
      <c r="B9" s="674" t="s">
        <v>453</v>
      </c>
      <c r="C9" s="675"/>
      <c r="D9" s="673" t="s">
        <v>70</v>
      </c>
      <c r="E9" s="673"/>
      <c r="F9" s="673"/>
      <c r="G9" s="673" t="s">
        <v>71</v>
      </c>
      <c r="H9" s="673"/>
      <c r="I9" s="673"/>
    </row>
    <row r="10" spans="1:9" ht="76.5">
      <c r="A10" s="673"/>
      <c r="B10" s="676"/>
      <c r="C10" s="677"/>
      <c r="D10" s="222" t="s">
        <v>591</v>
      </c>
      <c r="E10" s="222" t="s">
        <v>592</v>
      </c>
      <c r="F10" s="222" t="s">
        <v>593</v>
      </c>
      <c r="G10" s="222" t="s">
        <v>591</v>
      </c>
      <c r="H10" s="222" t="s">
        <v>592</v>
      </c>
      <c r="I10" s="222" t="s">
        <v>593</v>
      </c>
    </row>
    <row r="11" spans="1:9" ht="12.75">
      <c r="A11" s="222">
        <v>1</v>
      </c>
      <c r="B11" s="678">
        <v>2</v>
      </c>
      <c r="C11" s="679"/>
      <c r="D11" s="222">
        <v>3</v>
      </c>
      <c r="E11" s="222">
        <v>4</v>
      </c>
      <c r="F11" s="222">
        <v>5</v>
      </c>
      <c r="G11" s="222">
        <v>6</v>
      </c>
      <c r="H11" s="222">
        <v>7</v>
      </c>
      <c r="I11" s="222">
        <v>8</v>
      </c>
    </row>
    <row r="12" spans="1:9" ht="25.5" customHeight="1">
      <c r="A12" s="403" t="s">
        <v>280</v>
      </c>
      <c r="B12" s="684" t="s">
        <v>594</v>
      </c>
      <c r="C12" s="685"/>
      <c r="D12" s="404">
        <f aca="true" t="shared" si="0" ref="D12:I12">D13+D14+D17+D23+D24+D27</f>
        <v>41835.3</v>
      </c>
      <c r="E12" s="404">
        <f t="shared" si="0"/>
        <v>37788.94</v>
      </c>
      <c r="F12" s="404">
        <f t="shared" si="0"/>
        <v>0</v>
      </c>
      <c r="G12" s="404">
        <f t="shared" si="0"/>
        <v>62340.29</v>
      </c>
      <c r="H12" s="404">
        <f t="shared" si="0"/>
        <v>60091.86</v>
      </c>
      <c r="I12" s="404">
        <f t="shared" si="0"/>
        <v>0</v>
      </c>
    </row>
    <row r="13" spans="1:9" ht="15" customHeight="1">
      <c r="A13" s="222" t="s">
        <v>595</v>
      </c>
      <c r="B13" s="686" t="s">
        <v>596</v>
      </c>
      <c r="C13" s="687"/>
      <c r="D13" s="405"/>
      <c r="E13" s="405"/>
      <c r="F13" s="405"/>
      <c r="G13" s="405"/>
      <c r="H13" s="405"/>
      <c r="I13" s="405"/>
    </row>
    <row r="14" spans="1:9" ht="15" customHeight="1">
      <c r="A14" s="388" t="s">
        <v>455</v>
      </c>
      <c r="B14" s="670" t="s">
        <v>597</v>
      </c>
      <c r="C14" s="671"/>
      <c r="D14" s="404">
        <f aca="true" t="shared" si="1" ref="D14:I14">D15+D16</f>
        <v>0</v>
      </c>
      <c r="E14" s="404">
        <f t="shared" si="1"/>
        <v>0</v>
      </c>
      <c r="F14" s="404">
        <f t="shared" si="1"/>
        <v>0</v>
      </c>
      <c r="G14" s="404">
        <f t="shared" si="1"/>
        <v>0</v>
      </c>
      <c r="H14" s="404">
        <f t="shared" si="1"/>
        <v>0</v>
      </c>
      <c r="I14" s="404">
        <f t="shared" si="1"/>
        <v>0</v>
      </c>
    </row>
    <row r="15" spans="1:9" ht="15" customHeight="1">
      <c r="A15" s="222" t="s">
        <v>598</v>
      </c>
      <c r="B15" s="223"/>
      <c r="C15" s="224" t="s">
        <v>599</v>
      </c>
      <c r="D15" s="405"/>
      <c r="E15" s="405"/>
      <c r="F15" s="405"/>
      <c r="G15" s="405"/>
      <c r="H15" s="405"/>
      <c r="I15" s="405"/>
    </row>
    <row r="16" spans="1:9" ht="15" customHeight="1">
      <c r="A16" s="222" t="s">
        <v>600</v>
      </c>
      <c r="B16" s="223"/>
      <c r="C16" s="224" t="s">
        <v>601</v>
      </c>
      <c r="D16" s="405"/>
      <c r="E16" s="405"/>
      <c r="F16" s="405"/>
      <c r="G16" s="405"/>
      <c r="H16" s="405"/>
      <c r="I16" s="405"/>
    </row>
    <row r="17" spans="1:9" ht="25.5" customHeight="1">
      <c r="A17" s="388" t="s">
        <v>326</v>
      </c>
      <c r="B17" s="670" t="s">
        <v>602</v>
      </c>
      <c r="C17" s="671"/>
      <c r="D17" s="404">
        <f aca="true" t="shared" si="2" ref="D17:I17">D18+D19+D20+D21+D22</f>
        <v>117.44</v>
      </c>
      <c r="E17" s="404">
        <f t="shared" si="2"/>
        <v>0</v>
      </c>
      <c r="F17" s="404">
        <f t="shared" si="2"/>
        <v>0</v>
      </c>
      <c r="G17" s="404">
        <f t="shared" si="2"/>
        <v>117.44</v>
      </c>
      <c r="H17" s="404">
        <f t="shared" si="2"/>
        <v>0</v>
      </c>
      <c r="I17" s="404">
        <f t="shared" si="2"/>
        <v>0</v>
      </c>
    </row>
    <row r="18" spans="1:9" ht="15" customHeight="1">
      <c r="A18" s="222" t="s">
        <v>603</v>
      </c>
      <c r="B18" s="223"/>
      <c r="C18" s="224" t="s">
        <v>604</v>
      </c>
      <c r="D18" s="405">
        <f>SUM(FBA!F53)</f>
        <v>117.44</v>
      </c>
      <c r="E18" s="405"/>
      <c r="F18" s="405"/>
      <c r="G18" s="405">
        <f>SUM(FBA!G53)</f>
        <v>117.44</v>
      </c>
      <c r="H18" s="405"/>
      <c r="I18" s="405"/>
    </row>
    <row r="19" spans="1:9" ht="15" customHeight="1">
      <c r="A19" s="222" t="s">
        <v>605</v>
      </c>
      <c r="B19" s="223"/>
      <c r="C19" s="224" t="s">
        <v>606</v>
      </c>
      <c r="D19" s="405"/>
      <c r="E19" s="405"/>
      <c r="F19" s="405"/>
      <c r="G19" s="405"/>
      <c r="H19" s="405"/>
      <c r="I19" s="405"/>
    </row>
    <row r="20" spans="1:9" ht="15" customHeight="1">
      <c r="A20" s="222" t="s">
        <v>607</v>
      </c>
      <c r="B20" s="223"/>
      <c r="C20" s="224" t="s">
        <v>608</v>
      </c>
      <c r="D20" s="405"/>
      <c r="E20" s="405"/>
      <c r="F20" s="405"/>
      <c r="G20" s="405"/>
      <c r="H20" s="405"/>
      <c r="I20" s="405"/>
    </row>
    <row r="21" spans="1:9" ht="15" customHeight="1">
      <c r="A21" s="222" t="s">
        <v>609</v>
      </c>
      <c r="B21" s="223"/>
      <c r="C21" s="224" t="s">
        <v>610</v>
      </c>
      <c r="D21" s="405"/>
      <c r="E21" s="405"/>
      <c r="F21" s="405"/>
      <c r="G21" s="405"/>
      <c r="H21" s="405"/>
      <c r="I21" s="405"/>
    </row>
    <row r="22" spans="1:9" ht="15" customHeight="1">
      <c r="A22" s="222" t="s">
        <v>611</v>
      </c>
      <c r="B22" s="223"/>
      <c r="C22" s="224" t="s">
        <v>612</v>
      </c>
      <c r="D22" s="405"/>
      <c r="E22" s="405"/>
      <c r="F22" s="405"/>
      <c r="G22" s="405"/>
      <c r="H22" s="405"/>
      <c r="I22" s="405"/>
    </row>
    <row r="23" spans="1:9" ht="25.5" customHeight="1">
      <c r="A23" s="222" t="s">
        <v>459</v>
      </c>
      <c r="B23" s="682" t="s">
        <v>613</v>
      </c>
      <c r="C23" s="683"/>
      <c r="D23" s="405"/>
      <c r="E23" s="405"/>
      <c r="F23" s="405"/>
      <c r="G23" s="405"/>
      <c r="H23" s="405"/>
      <c r="I23" s="405"/>
    </row>
    <row r="24" spans="1:9" ht="14.25" customHeight="1">
      <c r="A24" s="388" t="s">
        <v>463</v>
      </c>
      <c r="B24" s="670" t="s">
        <v>132</v>
      </c>
      <c r="C24" s="671"/>
      <c r="D24" s="404">
        <f aca="true" t="shared" si="3" ref="D24:I24">D25+D26</f>
        <v>37788.94</v>
      </c>
      <c r="E24" s="404">
        <f t="shared" si="3"/>
        <v>37788.94</v>
      </c>
      <c r="F24" s="404">
        <f t="shared" si="3"/>
        <v>0</v>
      </c>
      <c r="G24" s="404">
        <f t="shared" si="3"/>
        <v>60991.86</v>
      </c>
      <c r="H24" s="404">
        <f t="shared" si="3"/>
        <v>60091.86</v>
      </c>
      <c r="I24" s="404">
        <f t="shared" si="3"/>
        <v>0</v>
      </c>
    </row>
    <row r="25" spans="1:9" ht="14.25" customHeight="1">
      <c r="A25" s="222" t="s">
        <v>614</v>
      </c>
      <c r="B25" s="223"/>
      <c r="C25" s="224" t="s">
        <v>615</v>
      </c>
      <c r="D25" s="405">
        <f>SUM(FBA!F54)</f>
        <v>37788.94</v>
      </c>
      <c r="E25" s="405">
        <v>37788.94</v>
      </c>
      <c r="F25" s="405"/>
      <c r="G25" s="517">
        <f>SUM(FBA!G54)</f>
        <v>60991.86</v>
      </c>
      <c r="H25" s="405">
        <v>60091.86</v>
      </c>
      <c r="I25" s="405"/>
    </row>
    <row r="26" spans="1:9" ht="14.25" customHeight="1">
      <c r="A26" s="222" t="s">
        <v>616</v>
      </c>
      <c r="B26" s="223"/>
      <c r="C26" s="224" t="s">
        <v>612</v>
      </c>
      <c r="D26" s="405"/>
      <c r="E26" s="405"/>
      <c r="F26" s="405"/>
      <c r="G26" s="405"/>
      <c r="H26" s="405"/>
      <c r="I26" s="405"/>
    </row>
    <row r="27" spans="1:9" ht="14.25" customHeight="1">
      <c r="A27" s="222" t="s">
        <v>580</v>
      </c>
      <c r="B27" s="682" t="s">
        <v>134</v>
      </c>
      <c r="C27" s="683"/>
      <c r="D27" s="405">
        <f>FBA!F55</f>
        <v>3928.92</v>
      </c>
      <c r="E27" s="405"/>
      <c r="F27" s="405"/>
      <c r="G27" s="405">
        <f>SUM(FBA!G55)</f>
        <v>1230.99</v>
      </c>
      <c r="H27" s="405"/>
      <c r="I27" s="405"/>
    </row>
    <row r="28" spans="1:9" ht="38.25" customHeight="1">
      <c r="A28" s="221" t="s">
        <v>281</v>
      </c>
      <c r="B28" s="661" t="s">
        <v>617</v>
      </c>
      <c r="C28" s="662"/>
      <c r="D28" s="406"/>
      <c r="E28" s="406"/>
      <c r="F28" s="406"/>
      <c r="G28" s="406"/>
      <c r="H28" s="406"/>
      <c r="I28" s="406"/>
    </row>
    <row r="29" spans="1:9" ht="25.5" customHeight="1">
      <c r="A29" s="403" t="s">
        <v>284</v>
      </c>
      <c r="B29" s="680" t="s">
        <v>618</v>
      </c>
      <c r="C29" s="680"/>
      <c r="D29" s="518">
        <f>IF(D12-D28=FBA!F49,D12-D28,0)</f>
        <v>41835.3</v>
      </c>
      <c r="E29" s="402">
        <f>E12-E28</f>
        <v>37788.94</v>
      </c>
      <c r="F29" s="402">
        <f>F12-F28</f>
        <v>0</v>
      </c>
      <c r="G29" s="518">
        <f>G12-G28</f>
        <v>62340.29</v>
      </c>
      <c r="H29" s="402">
        <f>H12-H28</f>
        <v>60091.86</v>
      </c>
      <c r="I29" s="402">
        <f>I12-I28</f>
        <v>0</v>
      </c>
    </row>
    <row r="30" spans="1:9" ht="12.75" customHeight="1">
      <c r="A30" s="225"/>
      <c r="B30" s="167"/>
      <c r="C30" s="167"/>
      <c r="D30" s="226"/>
      <c r="E30" s="226"/>
      <c r="F30" s="226"/>
      <c r="G30" s="226"/>
      <c r="H30" s="226"/>
      <c r="I30" s="226"/>
    </row>
    <row r="31" spans="3:8" ht="12.75">
      <c r="C31" s="681" t="s">
        <v>457</v>
      </c>
      <c r="D31" s="681"/>
      <c r="E31" s="681"/>
      <c r="F31" s="681"/>
      <c r="G31" s="681"/>
      <c r="H31" s="681"/>
    </row>
  </sheetData>
  <sheetProtection/>
  <mergeCells count="18">
    <mergeCell ref="B17:C17"/>
    <mergeCell ref="B11:C11"/>
    <mergeCell ref="B29:C29"/>
    <mergeCell ref="C31:H31"/>
    <mergeCell ref="B23:C23"/>
    <mergeCell ref="B24:C24"/>
    <mergeCell ref="B27:C27"/>
    <mergeCell ref="B28:C28"/>
    <mergeCell ref="B12:C12"/>
    <mergeCell ref="B13:C13"/>
    <mergeCell ref="B14:C14"/>
    <mergeCell ref="F2:I2"/>
    <mergeCell ref="A5:I5"/>
    <mergeCell ref="A7:I7"/>
    <mergeCell ref="A9:A10"/>
    <mergeCell ref="B9:C10"/>
    <mergeCell ref="D9:F9"/>
    <mergeCell ref="G9:I9"/>
  </mergeCells>
  <printOptions/>
  <pageMargins left="0.15748031496062992" right="0" top="0.5905511811023623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7">
      <selection activeCell="F26" sqref="F26"/>
    </sheetView>
  </sheetViews>
  <sheetFormatPr defaultColWidth="9.140625" defaultRowHeight="12.75"/>
  <cols>
    <col min="1" max="1" width="5.140625" style="206" customWidth="1"/>
    <col min="2" max="2" width="1.421875" style="206" customWidth="1"/>
    <col min="3" max="3" width="35.421875" style="206" customWidth="1"/>
    <col min="4" max="7" width="12.421875" style="206" customWidth="1"/>
    <col min="8" max="16384" width="9.140625" style="206" customWidth="1"/>
  </cols>
  <sheetData>
    <row r="1" ht="12.75">
      <c r="D1" s="189"/>
    </row>
    <row r="2" spans="1:7" ht="12.75">
      <c r="A2" s="191"/>
      <c r="B2" s="191"/>
      <c r="C2" s="191"/>
      <c r="D2" s="695" t="s">
        <v>458</v>
      </c>
      <c r="E2" s="695"/>
      <c r="F2" s="695"/>
      <c r="G2" s="695"/>
    </row>
    <row r="3" spans="1:7" ht="12.75">
      <c r="A3" s="191"/>
      <c r="B3" s="190"/>
      <c r="C3" s="191"/>
      <c r="D3" s="190" t="s">
        <v>619</v>
      </c>
      <c r="E3" s="190"/>
      <c r="F3" s="190"/>
      <c r="G3" s="229"/>
    </row>
    <row r="4" spans="1:7" ht="12.75">
      <c r="A4" s="191"/>
      <c r="B4" s="191"/>
      <c r="C4" s="191"/>
      <c r="D4" s="191"/>
      <c r="E4" s="191"/>
      <c r="F4" s="191"/>
      <c r="G4" s="191"/>
    </row>
    <row r="5" spans="1:7" ht="35.25" customHeight="1">
      <c r="A5" s="664" t="s">
        <v>620</v>
      </c>
      <c r="B5" s="664"/>
      <c r="C5" s="664"/>
      <c r="D5" s="664"/>
      <c r="E5" s="664"/>
      <c r="F5" s="664"/>
      <c r="G5" s="664"/>
    </row>
    <row r="6" spans="1:7" ht="12.75">
      <c r="A6" s="191"/>
      <c r="B6" s="191"/>
      <c r="C6" s="191"/>
      <c r="D6" s="191"/>
      <c r="E6" s="191"/>
      <c r="F6" s="191"/>
      <c r="G6" s="191"/>
    </row>
    <row r="7" spans="1:7" ht="15.75">
      <c r="A7" s="696" t="s">
        <v>621</v>
      </c>
      <c r="B7" s="696"/>
      <c r="C7" s="696"/>
      <c r="D7" s="696"/>
      <c r="E7" s="696"/>
      <c r="F7" s="696"/>
      <c r="G7" s="696"/>
    </row>
    <row r="8" spans="1:7" ht="12.75">
      <c r="A8" s="191"/>
      <c r="B8" s="191"/>
      <c r="C8" s="191"/>
      <c r="D8" s="191"/>
      <c r="E8" s="191"/>
      <c r="F8" s="191"/>
      <c r="G8" s="191"/>
    </row>
    <row r="9" spans="1:7" ht="38.25" customHeight="1">
      <c r="A9" s="604" t="s">
        <v>67</v>
      </c>
      <c r="B9" s="697" t="s">
        <v>453</v>
      </c>
      <c r="C9" s="698"/>
      <c r="D9" s="604" t="s">
        <v>70</v>
      </c>
      <c r="E9" s="604"/>
      <c r="F9" s="604" t="s">
        <v>71</v>
      </c>
      <c r="G9" s="604"/>
    </row>
    <row r="10" spans="1:7" ht="25.5">
      <c r="A10" s="604"/>
      <c r="B10" s="699"/>
      <c r="C10" s="700"/>
      <c r="D10" s="36" t="s">
        <v>591</v>
      </c>
      <c r="E10" s="36" t="s">
        <v>622</v>
      </c>
      <c r="F10" s="36" t="s">
        <v>591</v>
      </c>
      <c r="G10" s="36" t="s">
        <v>622</v>
      </c>
    </row>
    <row r="11" spans="1:7" ht="12.75">
      <c r="A11" s="36">
        <v>1</v>
      </c>
      <c r="B11" s="693">
        <v>2</v>
      </c>
      <c r="C11" s="694"/>
      <c r="D11" s="36">
        <v>3</v>
      </c>
      <c r="E11" s="36">
        <v>4</v>
      </c>
      <c r="F11" s="36">
        <v>5</v>
      </c>
      <c r="G11" s="36">
        <v>6</v>
      </c>
    </row>
    <row r="12" spans="1:7" ht="37.5" customHeight="1">
      <c r="A12" s="307" t="s">
        <v>280</v>
      </c>
      <c r="B12" s="691" t="s">
        <v>661</v>
      </c>
      <c r="C12" s="692"/>
      <c r="D12" s="407">
        <f>D13+D14+D15+D16-D17</f>
        <v>0</v>
      </c>
      <c r="E12" s="407">
        <f>E13+E14+E15+E16-E17</f>
        <v>0</v>
      </c>
      <c r="F12" s="407">
        <f>F13+F14+F15+F16-F17</f>
        <v>0</v>
      </c>
      <c r="G12" s="407">
        <f>G13+G14+G15+G16-G17</f>
        <v>0</v>
      </c>
    </row>
    <row r="13" spans="1:7" ht="15.75" customHeight="1">
      <c r="A13" s="36" t="s">
        <v>454</v>
      </c>
      <c r="B13" s="38"/>
      <c r="C13" s="230" t="s">
        <v>623</v>
      </c>
      <c r="D13" s="408"/>
      <c r="E13" s="408"/>
      <c r="F13" s="408"/>
      <c r="G13" s="408"/>
    </row>
    <row r="14" spans="1:7" ht="15.75" customHeight="1">
      <c r="A14" s="36" t="s">
        <v>455</v>
      </c>
      <c r="B14" s="38"/>
      <c r="C14" s="230" t="s">
        <v>624</v>
      </c>
      <c r="D14" s="408"/>
      <c r="E14" s="408"/>
      <c r="F14" s="408"/>
      <c r="G14" s="408"/>
    </row>
    <row r="15" spans="1:7" ht="15.75" customHeight="1">
      <c r="A15" s="36" t="s">
        <v>326</v>
      </c>
      <c r="B15" s="38"/>
      <c r="C15" s="230" t="s">
        <v>625</v>
      </c>
      <c r="D15" s="408"/>
      <c r="E15" s="408"/>
      <c r="F15" s="408"/>
      <c r="G15" s="408"/>
    </row>
    <row r="16" spans="1:7" ht="15.75" customHeight="1">
      <c r="A16" s="36" t="s">
        <v>459</v>
      </c>
      <c r="B16" s="38"/>
      <c r="C16" s="230" t="s">
        <v>626</v>
      </c>
      <c r="D16" s="408"/>
      <c r="E16" s="408"/>
      <c r="F16" s="408"/>
      <c r="G16" s="408"/>
    </row>
    <row r="17" spans="1:7" ht="15.75" customHeight="1">
      <c r="A17" s="231" t="s">
        <v>463</v>
      </c>
      <c r="B17" s="38"/>
      <c r="C17" s="230" t="s">
        <v>627</v>
      </c>
      <c r="D17" s="408"/>
      <c r="E17" s="408"/>
      <c r="F17" s="408"/>
      <c r="G17" s="408"/>
    </row>
    <row r="18" spans="1:7" ht="25.5" customHeight="1">
      <c r="A18" s="307" t="s">
        <v>281</v>
      </c>
      <c r="B18" s="691" t="s">
        <v>628</v>
      </c>
      <c r="C18" s="692"/>
      <c r="D18" s="407">
        <f>D19+D20+D21+D22-D23</f>
        <v>0</v>
      </c>
      <c r="E18" s="407">
        <f>E19+E20+E21+E22-E23</f>
        <v>0</v>
      </c>
      <c r="F18" s="407">
        <f>F19+F20+F21+F22-F23</f>
        <v>0</v>
      </c>
      <c r="G18" s="407">
        <f>G19+G20+G21+G22-G23</f>
        <v>0</v>
      </c>
    </row>
    <row r="19" spans="1:7" ht="15.75" customHeight="1">
      <c r="A19" s="36" t="s">
        <v>629</v>
      </c>
      <c r="B19" s="38"/>
      <c r="C19" s="230" t="s">
        <v>630</v>
      </c>
      <c r="D19" s="408"/>
      <c r="E19" s="408"/>
      <c r="F19" s="408"/>
      <c r="G19" s="408"/>
    </row>
    <row r="20" spans="1:7" ht="15.75" customHeight="1">
      <c r="A20" s="36" t="s">
        <v>631</v>
      </c>
      <c r="B20" s="38"/>
      <c r="C20" s="230" t="s">
        <v>624</v>
      </c>
      <c r="D20" s="408"/>
      <c r="E20" s="408"/>
      <c r="F20" s="408"/>
      <c r="G20" s="408"/>
    </row>
    <row r="21" spans="1:7" ht="15.75" customHeight="1">
      <c r="A21" s="36" t="s">
        <v>632</v>
      </c>
      <c r="B21" s="38"/>
      <c r="C21" s="230" t="s">
        <v>625</v>
      </c>
      <c r="D21" s="408"/>
      <c r="E21" s="408"/>
      <c r="F21" s="408"/>
      <c r="G21" s="408"/>
    </row>
    <row r="22" spans="1:7" ht="15.75" customHeight="1">
      <c r="A22" s="36" t="s">
        <v>633</v>
      </c>
      <c r="B22" s="38"/>
      <c r="C22" s="230" t="s">
        <v>626</v>
      </c>
      <c r="D22" s="408"/>
      <c r="E22" s="408"/>
      <c r="F22" s="408"/>
      <c r="G22" s="408"/>
    </row>
    <row r="23" spans="1:7" ht="15.75" customHeight="1">
      <c r="A23" s="231" t="s">
        <v>464</v>
      </c>
      <c r="B23" s="38"/>
      <c r="C23" s="230" t="s">
        <v>627</v>
      </c>
      <c r="D23" s="408"/>
      <c r="E23" s="408"/>
      <c r="F23" s="408"/>
      <c r="G23" s="408"/>
    </row>
    <row r="24" spans="1:7" ht="15.75" customHeight="1">
      <c r="A24" s="231" t="s">
        <v>662</v>
      </c>
      <c r="B24" s="38"/>
      <c r="C24" s="230" t="s">
        <v>663</v>
      </c>
      <c r="D24" s="408"/>
      <c r="E24" s="408"/>
      <c r="F24" s="408"/>
      <c r="G24" s="408"/>
    </row>
    <row r="25" spans="1:7" ht="25.5" customHeight="1">
      <c r="A25" s="307" t="s">
        <v>634</v>
      </c>
      <c r="B25" s="691" t="s">
        <v>644</v>
      </c>
      <c r="C25" s="692"/>
      <c r="D25" s="407">
        <f>D26+D27+D28+D29-D30+D31+D32</f>
        <v>2508.46</v>
      </c>
      <c r="E25" s="407">
        <f>E26+E27+E28+E29-E30+E31+E32</f>
        <v>0</v>
      </c>
      <c r="F25" s="407">
        <f>F26+F27+F28+F29-F30+F31+F32</f>
        <v>5673.48</v>
      </c>
      <c r="G25" s="407">
        <f>G26+G27+G28+G29-G30+G31+G32</f>
        <v>0</v>
      </c>
    </row>
    <row r="26" spans="1:7" ht="15.75" customHeight="1">
      <c r="A26" s="36" t="s">
        <v>645</v>
      </c>
      <c r="B26" s="38"/>
      <c r="C26" s="230" t="s">
        <v>630</v>
      </c>
      <c r="D26" s="408">
        <f>SUM(FBA!F57)</f>
        <v>2508.46</v>
      </c>
      <c r="E26" s="408"/>
      <c r="F26" s="528">
        <f>SUM(FBA!G57)</f>
        <v>5673.48</v>
      </c>
      <c r="G26" s="408"/>
    </row>
    <row r="27" spans="1:7" ht="15.75" customHeight="1">
      <c r="A27" s="36" t="s">
        <v>646</v>
      </c>
      <c r="B27" s="38"/>
      <c r="C27" s="230" t="s">
        <v>624</v>
      </c>
      <c r="D27" s="408"/>
      <c r="E27" s="408"/>
      <c r="F27" s="408"/>
      <c r="G27" s="408"/>
    </row>
    <row r="28" spans="1:7" ht="15.75" customHeight="1">
      <c r="A28" s="36" t="s">
        <v>647</v>
      </c>
      <c r="B28" s="38"/>
      <c r="C28" s="39" t="s">
        <v>625</v>
      </c>
      <c r="D28" s="408"/>
      <c r="E28" s="408"/>
      <c r="F28" s="408"/>
      <c r="G28" s="408"/>
    </row>
    <row r="29" spans="1:7" ht="15.75" customHeight="1">
      <c r="A29" s="36" t="s">
        <v>648</v>
      </c>
      <c r="B29" s="38"/>
      <c r="C29" s="230" t="s">
        <v>626</v>
      </c>
      <c r="D29" s="408"/>
      <c r="E29" s="408"/>
      <c r="F29" s="408"/>
      <c r="G29" s="408"/>
    </row>
    <row r="30" spans="1:7" ht="15.75" customHeight="1">
      <c r="A30" s="232" t="s">
        <v>466</v>
      </c>
      <c r="B30" s="38"/>
      <c r="C30" s="230" t="s">
        <v>627</v>
      </c>
      <c r="D30" s="408"/>
      <c r="E30" s="408"/>
      <c r="F30" s="408"/>
      <c r="G30" s="408"/>
    </row>
    <row r="31" spans="1:7" ht="15.75" customHeight="1">
      <c r="A31" s="36" t="s">
        <v>649</v>
      </c>
      <c r="B31" s="38"/>
      <c r="C31" s="230" t="s">
        <v>650</v>
      </c>
      <c r="D31" s="408"/>
      <c r="E31" s="408"/>
      <c r="F31" s="408"/>
      <c r="G31" s="408"/>
    </row>
    <row r="32" spans="1:7" ht="15.75" customHeight="1">
      <c r="A32" s="36" t="s">
        <v>651</v>
      </c>
      <c r="B32" s="38"/>
      <c r="C32" s="230" t="s">
        <v>652</v>
      </c>
      <c r="D32" s="408"/>
      <c r="E32" s="408"/>
      <c r="F32" s="408"/>
      <c r="G32" s="408"/>
    </row>
    <row r="33" spans="1:7" ht="15.75" customHeight="1">
      <c r="A33" s="409" t="s">
        <v>286</v>
      </c>
      <c r="B33" s="688" t="s">
        <v>653</v>
      </c>
      <c r="C33" s="689"/>
      <c r="D33" s="410">
        <f>IF(D12+D18+D25=FBA!F57,D12+D18+D25,0)</f>
        <v>2508.46</v>
      </c>
      <c r="E33" s="410">
        <f>E12+E18+E25</f>
        <v>0</v>
      </c>
      <c r="F33" s="410">
        <f>F12+F18+F25</f>
        <v>5673.48</v>
      </c>
      <c r="G33" s="410">
        <f>G12+G18+G25</f>
        <v>0</v>
      </c>
    </row>
    <row r="34" spans="1:7" ht="15.75" customHeight="1">
      <c r="A34" s="221" t="s">
        <v>654</v>
      </c>
      <c r="B34" s="690" t="s">
        <v>655</v>
      </c>
      <c r="C34" s="690"/>
      <c r="D34" s="406"/>
      <c r="E34" s="406"/>
      <c r="F34" s="406"/>
      <c r="G34" s="406"/>
    </row>
    <row r="35" spans="1:7" ht="12.75">
      <c r="A35" s="225"/>
      <c r="B35" s="167"/>
      <c r="C35" s="167"/>
      <c r="D35" s="226"/>
      <c r="E35" s="226"/>
      <c r="F35" s="226"/>
      <c r="G35" s="226"/>
    </row>
    <row r="36" spans="1:7" ht="12.75">
      <c r="A36" s="225"/>
      <c r="B36" s="167"/>
      <c r="C36" s="167"/>
      <c r="D36" s="233"/>
      <c r="E36" s="233"/>
      <c r="F36" s="226"/>
      <c r="G36" s="226"/>
    </row>
    <row r="37" spans="1:7" ht="12.75">
      <c r="A37" s="225"/>
      <c r="B37" s="167"/>
      <c r="C37" s="167"/>
      <c r="D37" s="226"/>
      <c r="E37" s="226"/>
      <c r="F37" s="226"/>
      <c r="G37" s="226"/>
    </row>
  </sheetData>
  <sheetProtection/>
  <mergeCells count="13">
    <mergeCell ref="D2:G2"/>
    <mergeCell ref="A5:G5"/>
    <mergeCell ref="A7:G7"/>
    <mergeCell ref="A9:A10"/>
    <mergeCell ref="B9:C10"/>
    <mergeCell ref="D9:E9"/>
    <mergeCell ref="B33:C33"/>
    <mergeCell ref="B34:C34"/>
    <mergeCell ref="F9:G9"/>
    <mergeCell ref="B12:C12"/>
    <mergeCell ref="B18:C18"/>
    <mergeCell ref="B25:C25"/>
    <mergeCell ref="B11:C1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F15" sqref="F15"/>
    </sheetView>
  </sheetViews>
  <sheetFormatPr defaultColWidth="9.140625" defaultRowHeight="12.75"/>
  <cols>
    <col min="1" max="1" width="4.7109375" style="243" customWidth="1"/>
    <col min="2" max="2" width="1.57421875" style="243" customWidth="1"/>
    <col min="3" max="3" width="30.57421875" style="243" customWidth="1"/>
    <col min="4" max="4" width="9.8515625" style="243" customWidth="1"/>
    <col min="5" max="5" width="10.57421875" style="243" customWidth="1"/>
    <col min="6" max="6" width="11.7109375" style="243" customWidth="1"/>
    <col min="7" max="7" width="10.140625" style="243" customWidth="1"/>
    <col min="8" max="8" width="10.28125" style="243" bestFit="1" customWidth="1"/>
    <col min="9" max="9" width="12.28125" style="243" customWidth="1"/>
    <col min="10" max="16384" width="9.140625" style="243" customWidth="1"/>
  </cols>
  <sheetData>
    <row r="1" ht="15">
      <c r="F1" s="189"/>
    </row>
    <row r="2" spans="6:9" ht="12.75" customHeight="1">
      <c r="F2" s="238" t="s">
        <v>458</v>
      </c>
      <c r="H2" s="190"/>
      <c r="I2" s="190"/>
    </row>
    <row r="3" spans="2:9" ht="15">
      <c r="B3" s="244"/>
      <c r="F3" s="238" t="s">
        <v>40</v>
      </c>
      <c r="H3" s="186"/>
      <c r="I3" s="237"/>
    </row>
    <row r="4" spans="1:9" s="245" customFormat="1" ht="33.75" customHeight="1">
      <c r="A4" s="650" t="s">
        <v>41</v>
      </c>
      <c r="B4" s="650"/>
      <c r="C4" s="650"/>
      <c r="D4" s="650"/>
      <c r="E4" s="650"/>
      <c r="F4" s="650"/>
      <c r="G4" s="650"/>
      <c r="H4" s="650"/>
      <c r="I4" s="650"/>
    </row>
    <row r="5" spans="1:9" ht="18" customHeight="1">
      <c r="A5" s="651" t="s">
        <v>42</v>
      </c>
      <c r="B5" s="651"/>
      <c r="C5" s="651"/>
      <c r="D5" s="651"/>
      <c r="E5" s="651"/>
      <c r="F5" s="651"/>
      <c r="G5" s="651"/>
      <c r="H5" s="651"/>
      <c r="I5" s="651"/>
    </row>
    <row r="7" spans="1:9" ht="30" customHeight="1">
      <c r="A7" s="705" t="s">
        <v>67</v>
      </c>
      <c r="B7" s="652" t="s">
        <v>453</v>
      </c>
      <c r="C7" s="653"/>
      <c r="D7" s="705" t="s">
        <v>70</v>
      </c>
      <c r="E7" s="705"/>
      <c r="F7" s="705"/>
      <c r="G7" s="705" t="s">
        <v>71</v>
      </c>
      <c r="H7" s="705"/>
      <c r="I7" s="705"/>
    </row>
    <row r="8" spans="1:9" ht="120">
      <c r="A8" s="705"/>
      <c r="B8" s="706"/>
      <c r="C8" s="707"/>
      <c r="D8" s="214" t="s">
        <v>591</v>
      </c>
      <c r="E8" s="214" t="s">
        <v>43</v>
      </c>
      <c r="F8" s="214" t="s">
        <v>44</v>
      </c>
      <c r="G8" s="214" t="s">
        <v>591</v>
      </c>
      <c r="H8" s="214" t="s">
        <v>43</v>
      </c>
      <c r="I8" s="214" t="s">
        <v>44</v>
      </c>
    </row>
    <row r="9" spans="1:9" ht="15">
      <c r="A9" s="214">
        <v>1</v>
      </c>
      <c r="B9" s="643">
        <v>2</v>
      </c>
      <c r="C9" s="644"/>
      <c r="D9" s="214">
        <v>3</v>
      </c>
      <c r="E9" s="214">
        <v>4</v>
      </c>
      <c r="F9" s="214">
        <v>5</v>
      </c>
      <c r="G9" s="214">
        <v>6</v>
      </c>
      <c r="H9" s="214">
        <v>7</v>
      </c>
      <c r="I9" s="214">
        <v>8</v>
      </c>
    </row>
    <row r="10" spans="1:9" ht="29.25" customHeight="1">
      <c r="A10" s="387" t="s">
        <v>280</v>
      </c>
      <c r="B10" s="701" t="s">
        <v>157</v>
      </c>
      <c r="C10" s="702"/>
      <c r="D10" s="415">
        <f>FBA!F73</f>
        <v>0</v>
      </c>
      <c r="E10" s="414"/>
      <c r="F10" s="414"/>
      <c r="G10" s="415">
        <f>FBA!F73</f>
        <v>0</v>
      </c>
      <c r="H10" s="414"/>
      <c r="I10" s="414"/>
    </row>
    <row r="11" spans="1:9" ht="29.25" customHeight="1">
      <c r="A11" s="387" t="s">
        <v>281</v>
      </c>
      <c r="B11" s="515"/>
      <c r="C11" s="516" t="s">
        <v>167</v>
      </c>
      <c r="D11" s="415">
        <f>SUM(FBA!F81)</f>
        <v>2981.86</v>
      </c>
      <c r="E11" s="414">
        <v>2834.54</v>
      </c>
      <c r="F11" s="414"/>
      <c r="G11" s="415">
        <f>SUM(FBA!G81)</f>
        <v>3917.71</v>
      </c>
      <c r="H11" s="414">
        <f>SUM(G11)</f>
        <v>3917.71</v>
      </c>
      <c r="I11" s="414"/>
    </row>
    <row r="12" spans="1:9" ht="15.75" customHeight="1">
      <c r="A12" s="387" t="s">
        <v>284</v>
      </c>
      <c r="B12" s="701" t="s">
        <v>166</v>
      </c>
      <c r="C12" s="702"/>
      <c r="D12" s="508">
        <f>FBA!F80</f>
        <v>3868.89</v>
      </c>
      <c r="E12" s="414"/>
      <c r="F12" s="414"/>
      <c r="G12" s="508">
        <f>SUM(FBA!G80)</f>
        <v>20764.11</v>
      </c>
      <c r="H12" s="414"/>
      <c r="I12" s="414"/>
    </row>
    <row r="13" spans="1:9" ht="15.75" customHeight="1">
      <c r="A13" s="387" t="s">
        <v>286</v>
      </c>
      <c r="B13" s="701" t="s">
        <v>169</v>
      </c>
      <c r="C13" s="703"/>
      <c r="D13" s="415">
        <f>IF(D14+D15+D16+D17=FBA!F82,D14+D15+D16+D17,0)</f>
        <v>34867.11</v>
      </c>
      <c r="E13" s="415">
        <f>E14+E15+E16+E17</f>
        <v>8246.97</v>
      </c>
      <c r="F13" s="415">
        <f>F14+F15+F16+F17</f>
        <v>0</v>
      </c>
      <c r="G13" s="415">
        <f>IF(G14+G15+G16+G17=FBA!G82,G14+G15+G16+G17,0)</f>
        <v>37541.03</v>
      </c>
      <c r="H13" s="415">
        <f>H14+H15+H16+H17</f>
        <v>8879.41</v>
      </c>
      <c r="I13" s="415">
        <f>I14+I15+I16+I17</f>
        <v>0</v>
      </c>
    </row>
    <row r="14" spans="1:9" ht="15.75" customHeight="1">
      <c r="A14" s="214" t="s">
        <v>21</v>
      </c>
      <c r="B14" s="228"/>
      <c r="C14" s="246" t="s">
        <v>45</v>
      </c>
      <c r="D14" s="414"/>
      <c r="E14" s="414"/>
      <c r="F14" s="414"/>
      <c r="G14" s="414"/>
      <c r="H14" s="414"/>
      <c r="I14" s="414"/>
    </row>
    <row r="15" spans="1:9" ht="15.75" customHeight="1">
      <c r="A15" s="214" t="s">
        <v>22</v>
      </c>
      <c r="B15" s="228"/>
      <c r="C15" s="246" t="s">
        <v>46</v>
      </c>
      <c r="D15" s="414">
        <f>SUM(FBA!F82)</f>
        <v>34867.11</v>
      </c>
      <c r="E15" s="414">
        <v>8246.97</v>
      </c>
      <c r="F15" s="414"/>
      <c r="G15" s="414">
        <f>SUM(FBA!G82)</f>
        <v>37541.03</v>
      </c>
      <c r="H15" s="414">
        <v>8879.41</v>
      </c>
      <c r="I15" s="414"/>
    </row>
    <row r="16" spans="1:9" ht="15.75" customHeight="1">
      <c r="A16" s="214" t="s">
        <v>51</v>
      </c>
      <c r="B16" s="228"/>
      <c r="C16" s="246" t="s">
        <v>47</v>
      </c>
      <c r="D16" s="414"/>
      <c r="E16" s="414"/>
      <c r="F16" s="414"/>
      <c r="G16" s="414"/>
      <c r="H16" s="414"/>
      <c r="I16" s="414"/>
    </row>
    <row r="17" spans="1:9" ht="15.75" customHeight="1">
      <c r="A17" s="214" t="s">
        <v>709</v>
      </c>
      <c r="B17" s="228"/>
      <c r="C17" s="246" t="s">
        <v>48</v>
      </c>
      <c r="D17" s="414"/>
      <c r="E17" s="414"/>
      <c r="F17" s="414"/>
      <c r="G17" s="414"/>
      <c r="H17" s="414"/>
      <c r="I17" s="414"/>
    </row>
    <row r="18" spans="1:9" ht="15.75" customHeight="1">
      <c r="A18" s="387" t="s">
        <v>288</v>
      </c>
      <c r="B18" s="701" t="s">
        <v>171</v>
      </c>
      <c r="C18" s="702"/>
      <c r="D18" s="415">
        <f>IF(D19+D20+D21=FBA!F81,D19+D20+D21,0)</f>
        <v>0</v>
      </c>
      <c r="E18" s="415">
        <f>E19+E20+E21</f>
        <v>0</v>
      </c>
      <c r="F18" s="415">
        <f>F19+F20+F21</f>
        <v>0</v>
      </c>
      <c r="G18" s="415">
        <f>IF(G19+G20+G21=FBA!F83,G19+G20+G21,0)</f>
        <v>0</v>
      </c>
      <c r="H18" s="415">
        <f>H19+H20+H21</f>
        <v>0</v>
      </c>
      <c r="I18" s="415">
        <f>I19+I20+I21</f>
        <v>0</v>
      </c>
    </row>
    <row r="19" spans="1:9" ht="15.75" customHeight="1">
      <c r="A19" s="214" t="s">
        <v>710</v>
      </c>
      <c r="B19" s="228"/>
      <c r="C19" s="246" t="s">
        <v>49</v>
      </c>
      <c r="D19" s="414"/>
      <c r="E19" s="414"/>
      <c r="F19" s="414"/>
      <c r="G19" s="414"/>
      <c r="H19" s="414"/>
      <c r="I19" s="414"/>
    </row>
    <row r="20" spans="1:9" ht="15.75" customHeight="1">
      <c r="A20" s="214" t="s">
        <v>711</v>
      </c>
      <c r="B20" s="228"/>
      <c r="C20" s="246" t="s">
        <v>50</v>
      </c>
      <c r="D20" s="414"/>
      <c r="E20" s="414"/>
      <c r="F20" s="414"/>
      <c r="G20" s="414"/>
      <c r="H20" s="414"/>
      <c r="I20" s="414"/>
    </row>
    <row r="21" spans="1:9" ht="15.75" customHeight="1">
      <c r="A21" s="214" t="s">
        <v>712</v>
      </c>
      <c r="B21" s="228"/>
      <c r="C21" s="246" t="s">
        <v>52</v>
      </c>
      <c r="D21" s="414"/>
      <c r="E21" s="414"/>
      <c r="F21" s="414"/>
      <c r="G21" s="414"/>
      <c r="H21" s="414"/>
      <c r="I21" s="414"/>
    </row>
    <row r="22" spans="1:9" ht="29.25" customHeight="1">
      <c r="A22" s="387" t="s">
        <v>290</v>
      </c>
      <c r="B22" s="701" t="s">
        <v>53</v>
      </c>
      <c r="C22" s="702"/>
      <c r="D22" s="508">
        <f>D10+D12+D13+D18+D11</f>
        <v>41717.86</v>
      </c>
      <c r="E22" s="415">
        <f>E10+E12+E13+E18+E11</f>
        <v>11081.509999999998</v>
      </c>
      <c r="F22" s="415">
        <f>F10+F12+F13+F18</f>
        <v>0</v>
      </c>
      <c r="G22" s="415">
        <f>G10+G12+G13+G18</f>
        <v>58305.14</v>
      </c>
      <c r="H22" s="415">
        <f>H10+H12+H13+H18</f>
        <v>8879.41</v>
      </c>
      <c r="I22" s="415">
        <f>I10+I12+I13+I18</f>
        <v>0</v>
      </c>
    </row>
    <row r="24" spans="1:9" ht="15">
      <c r="A24" s="704" t="s">
        <v>54</v>
      </c>
      <c r="B24" s="704"/>
      <c r="C24" s="704"/>
      <c r="D24" s="704"/>
      <c r="E24" s="704"/>
      <c r="F24" s="704"/>
      <c r="G24" s="704"/>
      <c r="H24" s="704"/>
      <c r="I24" s="704"/>
    </row>
  </sheetData>
  <sheetProtection/>
  <mergeCells count="13">
    <mergeCell ref="B9:C9"/>
    <mergeCell ref="A4:I4"/>
    <mergeCell ref="A5:I5"/>
    <mergeCell ref="A7:A8"/>
    <mergeCell ref="B7:C8"/>
    <mergeCell ref="D7:F7"/>
    <mergeCell ref="G7:I7"/>
    <mergeCell ref="B22:C22"/>
    <mergeCell ref="B13:C13"/>
    <mergeCell ref="B18:C18"/>
    <mergeCell ref="A24:I24"/>
    <mergeCell ref="B10:C10"/>
    <mergeCell ref="B12:C12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D17" sqref="D17"/>
    </sheetView>
  </sheetViews>
  <sheetFormatPr defaultColWidth="9.140625" defaultRowHeight="12.75"/>
  <cols>
    <col min="1" max="1" width="4.00390625" style="240" customWidth="1"/>
    <col min="2" max="2" width="26.8515625" style="240" customWidth="1"/>
    <col min="3" max="4" width="25.57421875" style="240" customWidth="1"/>
    <col min="5" max="16384" width="9.140625" style="240" customWidth="1"/>
  </cols>
  <sheetData>
    <row r="1" ht="12.75">
      <c r="C1" s="241"/>
    </row>
    <row r="2" spans="3:5" ht="12.75">
      <c r="C2" s="190" t="s">
        <v>467</v>
      </c>
      <c r="D2" s="239"/>
      <c r="E2" s="277"/>
    </row>
    <row r="3" spans="3:5" ht="12.75">
      <c r="C3" s="190" t="s">
        <v>468</v>
      </c>
      <c r="D3" s="190"/>
      <c r="E3" s="278"/>
    </row>
    <row r="4" spans="2:5" ht="36.75" customHeight="1">
      <c r="B4" s="708" t="s">
        <v>469</v>
      </c>
      <c r="C4" s="708"/>
      <c r="D4" s="708"/>
      <c r="E4" s="279"/>
    </row>
    <row r="5" ht="6" customHeight="1"/>
    <row r="6" spans="2:5" ht="28.5" customHeight="1">
      <c r="B6" s="708" t="s">
        <v>713</v>
      </c>
      <c r="C6" s="708"/>
      <c r="D6" s="708"/>
      <c r="E6" s="279"/>
    </row>
    <row r="7" ht="9" customHeight="1">
      <c r="B7" s="241"/>
    </row>
    <row r="8" spans="1:4" ht="43.5" customHeight="1">
      <c r="A8" s="280" t="s">
        <v>67</v>
      </c>
      <c r="B8" s="281" t="s">
        <v>470</v>
      </c>
      <c r="C8" s="282" t="s">
        <v>471</v>
      </c>
      <c r="D8" s="282" t="s">
        <v>55</v>
      </c>
    </row>
    <row r="9" spans="1:4" ht="12.75">
      <c r="A9" s="283">
        <v>1</v>
      </c>
      <c r="B9" s="284">
        <v>2</v>
      </c>
      <c r="C9" s="285">
        <v>3</v>
      </c>
      <c r="D9" s="285">
        <v>4</v>
      </c>
    </row>
    <row r="10" spans="1:4" ht="16.5" customHeight="1">
      <c r="A10" s="283" t="s">
        <v>280</v>
      </c>
      <c r="B10" s="286" t="s">
        <v>472</v>
      </c>
      <c r="C10" s="433">
        <f>SUM(FBA!G69)</f>
        <v>62222.85</v>
      </c>
      <c r="D10" s="433">
        <f>FBA!F69</f>
        <v>41717.86</v>
      </c>
    </row>
    <row r="11" spans="1:4" ht="16.5" customHeight="1">
      <c r="A11" s="283" t="s">
        <v>281</v>
      </c>
      <c r="B11" s="286" t="s">
        <v>473</v>
      </c>
      <c r="C11" s="433"/>
      <c r="D11" s="433"/>
    </row>
    <row r="12" spans="1:4" ht="16.5" customHeight="1">
      <c r="A12" s="283" t="s">
        <v>284</v>
      </c>
      <c r="B12" s="286" t="s">
        <v>474</v>
      </c>
      <c r="C12" s="433"/>
      <c r="D12" s="433"/>
    </row>
    <row r="13" spans="1:4" ht="16.5" customHeight="1">
      <c r="A13" s="431" t="s">
        <v>286</v>
      </c>
      <c r="B13" s="432" t="s">
        <v>475</v>
      </c>
      <c r="C13" s="434">
        <f>C10+C11+C12</f>
        <v>62222.85</v>
      </c>
      <c r="D13" s="434">
        <f>D10+D11+D12</f>
        <v>41717.86</v>
      </c>
    </row>
    <row r="14" spans="2:4" ht="12.75">
      <c r="B14" s="709"/>
      <c r="C14" s="709"/>
      <c r="D14" s="709"/>
    </row>
    <row r="15" spans="2:4" ht="12.75">
      <c r="B15" s="710" t="s">
        <v>457</v>
      </c>
      <c r="C15" s="710"/>
      <c r="D15" s="710"/>
    </row>
  </sheetData>
  <sheetProtection/>
  <mergeCells count="4">
    <mergeCell ref="B4:D4"/>
    <mergeCell ref="B6:D6"/>
    <mergeCell ref="B14:D14"/>
    <mergeCell ref="B15:D15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I17" sqref="I17"/>
    </sheetView>
  </sheetViews>
  <sheetFormatPr defaultColWidth="9.140625" defaultRowHeight="12.75"/>
  <cols>
    <col min="1" max="1" width="4.57421875" style="234" customWidth="1"/>
    <col min="2" max="2" width="29.00390625" style="184" customWidth="1"/>
    <col min="3" max="3" width="11.00390625" style="184" customWidth="1"/>
    <col min="4" max="4" width="11.8515625" style="184" customWidth="1"/>
    <col min="5" max="5" width="11.28125" style="184" customWidth="1"/>
    <col min="6" max="6" width="12.7109375" style="184" customWidth="1"/>
    <col min="7" max="7" width="8.8515625" style="184" customWidth="1"/>
    <col min="8" max="8" width="10.8515625" style="184" customWidth="1"/>
    <col min="9" max="9" width="11.8515625" style="184" customWidth="1"/>
    <col min="10" max="10" width="11.57421875" style="184" customWidth="1"/>
    <col min="11" max="11" width="7.421875" style="184" customWidth="1"/>
    <col min="12" max="12" width="11.00390625" style="184" customWidth="1"/>
    <col min="13" max="13" width="13.140625" style="184" customWidth="1"/>
    <col min="14" max="16384" width="9.140625" style="184" customWidth="1"/>
  </cols>
  <sheetData>
    <row r="1" spans="9:14" ht="15">
      <c r="I1" s="184" t="s">
        <v>59</v>
      </c>
      <c r="K1" s="276"/>
      <c r="L1" s="276"/>
      <c r="M1" s="276"/>
      <c r="N1" s="276"/>
    </row>
    <row r="2" spans="9:14" ht="15">
      <c r="I2" s="184" t="s">
        <v>656</v>
      </c>
      <c r="K2" s="276"/>
      <c r="L2" s="276"/>
      <c r="M2" s="276"/>
      <c r="N2" s="276"/>
    </row>
    <row r="4" spans="1:13" ht="15">
      <c r="A4" s="572" t="s">
        <v>0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</row>
    <row r="5" spans="1:13" ht="15">
      <c r="A5" s="572" t="s">
        <v>1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</row>
    <row r="7" spans="1:13" ht="15">
      <c r="A7" s="572" t="s">
        <v>2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</row>
    <row r="9" spans="1:13" ht="15" customHeight="1">
      <c r="A9" s="585" t="s">
        <v>67</v>
      </c>
      <c r="B9" s="585" t="s">
        <v>3</v>
      </c>
      <c r="C9" s="585" t="s">
        <v>4</v>
      </c>
      <c r="D9" s="585" t="s">
        <v>462</v>
      </c>
      <c r="E9" s="585"/>
      <c r="F9" s="585"/>
      <c r="G9" s="585"/>
      <c r="H9" s="585"/>
      <c r="I9" s="585"/>
      <c r="J9" s="585"/>
      <c r="K9" s="585"/>
      <c r="L9" s="585"/>
      <c r="M9" s="631" t="s">
        <v>5</v>
      </c>
    </row>
    <row r="10" spans="1:13" ht="100.5" customHeight="1">
      <c r="A10" s="585"/>
      <c r="B10" s="585"/>
      <c r="C10" s="585"/>
      <c r="D10" s="83" t="s">
        <v>63</v>
      </c>
      <c r="E10" s="83" t="s">
        <v>6</v>
      </c>
      <c r="F10" s="83" t="s">
        <v>7</v>
      </c>
      <c r="G10" s="83" t="s">
        <v>8</v>
      </c>
      <c r="H10" s="83" t="s">
        <v>9</v>
      </c>
      <c r="I10" s="411" t="s">
        <v>10</v>
      </c>
      <c r="J10" s="83" t="s">
        <v>11</v>
      </c>
      <c r="K10" s="11" t="s">
        <v>12</v>
      </c>
      <c r="L10" s="412" t="s">
        <v>13</v>
      </c>
      <c r="M10" s="631"/>
    </row>
    <row r="11" spans="1:13" ht="15">
      <c r="A11" s="89">
        <v>1</v>
      </c>
      <c r="B11" s="89">
        <v>2</v>
      </c>
      <c r="C11" s="89">
        <v>3</v>
      </c>
      <c r="D11" s="89">
        <v>4</v>
      </c>
      <c r="E11" s="89">
        <v>5</v>
      </c>
      <c r="F11" s="89">
        <v>6</v>
      </c>
      <c r="G11" s="89">
        <v>7</v>
      </c>
      <c r="H11" s="89">
        <v>8</v>
      </c>
      <c r="I11" s="89">
        <v>9</v>
      </c>
      <c r="J11" s="89">
        <v>10</v>
      </c>
      <c r="K11" s="235" t="s">
        <v>14</v>
      </c>
      <c r="L11" s="89">
        <v>12</v>
      </c>
      <c r="M11" s="311">
        <v>13</v>
      </c>
    </row>
    <row r="12" spans="1:13" ht="63.75">
      <c r="A12" s="307" t="s">
        <v>280</v>
      </c>
      <c r="B12" s="437" t="s">
        <v>15</v>
      </c>
      <c r="C12" s="438">
        <f>IF(C13+C14='[1]FBA'!G60,C13+C14,0)</f>
        <v>14257.23</v>
      </c>
      <c r="D12" s="438">
        <f>D13+D14</f>
        <v>541431</v>
      </c>
      <c r="E12" s="438">
        <f aca="true" t="shared" si="0" ref="E12:K12">E13+E14</f>
        <v>0</v>
      </c>
      <c r="F12" s="438">
        <f t="shared" si="0"/>
        <v>87.47</v>
      </c>
      <c r="G12" s="438">
        <f t="shared" si="0"/>
        <v>0</v>
      </c>
      <c r="H12" s="438">
        <f t="shared" si="0"/>
        <v>0</v>
      </c>
      <c r="I12" s="438">
        <f t="shared" si="0"/>
        <v>-544393.66</v>
      </c>
      <c r="J12" s="438">
        <f t="shared" si="0"/>
        <v>0</v>
      </c>
      <c r="K12" s="438">
        <f t="shared" si="0"/>
        <v>0</v>
      </c>
      <c r="L12" s="438">
        <f>IF(L13+L14='FSL-20-5'!F13-'FSL-20-5'!C13,L13+L14,0)</f>
        <v>0</v>
      </c>
      <c r="M12" s="438">
        <f>IF(M13+M14=FBA!F60,M13+M14,0)</f>
        <v>11382.04</v>
      </c>
    </row>
    <row r="13" spans="1:13" ht="15" customHeight="1">
      <c r="A13" s="89" t="s">
        <v>454</v>
      </c>
      <c r="B13" s="435" t="s">
        <v>16</v>
      </c>
      <c r="C13" s="408">
        <v>14257.23</v>
      </c>
      <c r="D13" s="84"/>
      <c r="E13" s="84">
        <v>10694</v>
      </c>
      <c r="F13" s="84">
        <v>87.47</v>
      </c>
      <c r="G13" s="84"/>
      <c r="H13" s="84"/>
      <c r="I13" s="84">
        <v>-13656.66</v>
      </c>
      <c r="J13" s="84"/>
      <c r="K13" s="84"/>
      <c r="L13" s="84"/>
      <c r="M13" s="438">
        <f>C13+D13+E13+F13+G13-H13+I13-J13-K13+L13</f>
        <v>11382.04</v>
      </c>
    </row>
    <row r="14" spans="1:13" ht="15" customHeight="1">
      <c r="A14" s="89" t="s">
        <v>455</v>
      </c>
      <c r="B14" s="435" t="s">
        <v>17</v>
      </c>
      <c r="C14" s="408"/>
      <c r="D14" s="84">
        <v>541431</v>
      </c>
      <c r="E14" s="84">
        <v>-10694</v>
      </c>
      <c r="F14" s="84"/>
      <c r="G14" s="84"/>
      <c r="H14" s="84"/>
      <c r="I14" s="84">
        <v>-530737</v>
      </c>
      <c r="J14" s="84"/>
      <c r="K14" s="84"/>
      <c r="L14" s="84"/>
      <c r="M14" s="438">
        <f>C14+D14+E14+F14+G14-H14+I14-J14-K14+L14</f>
        <v>0</v>
      </c>
    </row>
    <row r="15" spans="1:13" ht="68.25" customHeight="1">
      <c r="A15" s="307" t="s">
        <v>281</v>
      </c>
      <c r="B15" s="437" t="s">
        <v>18</v>
      </c>
      <c r="C15" s="438">
        <f>IF(C16+C17='[1]FBA'!G61,C16+C17,0)</f>
        <v>3522157.93</v>
      </c>
      <c r="D15" s="438">
        <f aca="true" t="shared" si="1" ref="D15:K15">D16+D17</f>
        <v>224680</v>
      </c>
      <c r="E15" s="438">
        <f t="shared" si="1"/>
        <v>0</v>
      </c>
      <c r="F15" s="438">
        <f t="shared" si="1"/>
        <v>332.53</v>
      </c>
      <c r="G15" s="438">
        <f t="shared" si="1"/>
        <v>-22148.18</v>
      </c>
      <c r="H15" s="438">
        <f t="shared" si="1"/>
        <v>0</v>
      </c>
      <c r="I15" s="438">
        <f t="shared" si="1"/>
        <v>-284729.25</v>
      </c>
      <c r="J15" s="438">
        <f t="shared" si="1"/>
        <v>0</v>
      </c>
      <c r="K15" s="438">
        <f t="shared" si="1"/>
        <v>0</v>
      </c>
      <c r="L15" s="438">
        <f>IF(L16+L17='FSL-20-5'!F14-'FSL-20-5'!C14,L16+L17,0)</f>
        <v>0</v>
      </c>
      <c r="M15" s="438">
        <f>IF(M16+M17=FBA!F61,M16+M17,0)</f>
        <v>3440293.03</v>
      </c>
    </row>
    <row r="16" spans="1:13" ht="15" customHeight="1">
      <c r="A16" s="89" t="s">
        <v>394</v>
      </c>
      <c r="B16" s="435" t="s">
        <v>16</v>
      </c>
      <c r="C16" s="84">
        <v>3522157.93</v>
      </c>
      <c r="D16" s="84"/>
      <c r="E16" s="84">
        <v>15337.23</v>
      </c>
      <c r="F16" s="84">
        <v>332.53</v>
      </c>
      <c r="G16" s="84">
        <v>-22148.18</v>
      </c>
      <c r="H16" s="84"/>
      <c r="I16" s="84">
        <v>-75499.82</v>
      </c>
      <c r="J16" s="84"/>
      <c r="K16" s="84"/>
      <c r="L16" s="84"/>
      <c r="M16" s="438">
        <f>C16+D16+E16+F16+G16-H16+I16-J16-K16+L16</f>
        <v>3440179.69</v>
      </c>
    </row>
    <row r="17" spans="1:13" ht="15" customHeight="1">
      <c r="A17" s="89" t="s">
        <v>396</v>
      </c>
      <c r="B17" s="435" t="s">
        <v>17</v>
      </c>
      <c r="C17" s="84">
        <v>0</v>
      </c>
      <c r="D17" s="84">
        <v>224680</v>
      </c>
      <c r="E17" s="84">
        <v>-15337.23</v>
      </c>
      <c r="F17" s="84"/>
      <c r="G17" s="84"/>
      <c r="H17" s="84"/>
      <c r="I17" s="84">
        <v>-209229.43</v>
      </c>
      <c r="J17" s="84"/>
      <c r="K17" s="84"/>
      <c r="L17" s="84"/>
      <c r="M17" s="507">
        <f>C17+D17+E17+F17+G17-H17+I17-J17-K17+L17</f>
        <v>113.33999999999651</v>
      </c>
    </row>
    <row r="18" spans="1:13" ht="90" customHeight="1">
      <c r="A18" s="307" t="s">
        <v>284</v>
      </c>
      <c r="B18" s="437" t="s">
        <v>19</v>
      </c>
      <c r="C18" s="438">
        <f>IF(C19+C20='[1]FBA'!G62,C19+C20,0)</f>
        <v>14645.55</v>
      </c>
      <c r="D18" s="438">
        <f aca="true" t="shared" si="2" ref="D18:K18">D19+D20</f>
        <v>2741.8</v>
      </c>
      <c r="E18" s="438">
        <f t="shared" si="2"/>
        <v>0</v>
      </c>
      <c r="F18" s="438">
        <f t="shared" si="2"/>
        <v>25.91</v>
      </c>
      <c r="G18" s="438">
        <f t="shared" si="2"/>
        <v>0</v>
      </c>
      <c r="H18" s="438">
        <f t="shared" si="2"/>
        <v>0</v>
      </c>
      <c r="I18" s="438">
        <f t="shared" si="2"/>
        <v>-11196.54</v>
      </c>
      <c r="J18" s="438">
        <f t="shared" si="2"/>
        <v>0</v>
      </c>
      <c r="K18" s="438">
        <f t="shared" si="2"/>
        <v>0</v>
      </c>
      <c r="L18" s="438">
        <f>IF(L19+L20='FSL-20-5'!F15-'FSL-20-5'!C15,L19+L20,0)</f>
        <v>0</v>
      </c>
      <c r="M18" s="438">
        <f>IF(M19+M20=FBA!F62,M19+M20,0)</f>
        <v>6216.72</v>
      </c>
    </row>
    <row r="19" spans="1:13" ht="15" customHeight="1">
      <c r="A19" s="89" t="s">
        <v>399</v>
      </c>
      <c r="B19" s="435" t="s">
        <v>16</v>
      </c>
      <c r="C19" s="84">
        <v>11035.35</v>
      </c>
      <c r="D19" s="84"/>
      <c r="E19" s="84">
        <v>-440</v>
      </c>
      <c r="F19" s="84">
        <v>25.91</v>
      </c>
      <c r="G19" s="84"/>
      <c r="H19" s="84"/>
      <c r="I19" s="84">
        <v>-4404.54</v>
      </c>
      <c r="J19" s="84"/>
      <c r="K19" s="84"/>
      <c r="L19" s="84"/>
      <c r="M19" s="438">
        <f>C19+D19+E19+F19-G19-H19+I19-J19-K19+L19</f>
        <v>6216.72</v>
      </c>
    </row>
    <row r="20" spans="1:13" ht="15" customHeight="1">
      <c r="A20" s="89" t="s">
        <v>401</v>
      </c>
      <c r="B20" s="435" t="s">
        <v>17</v>
      </c>
      <c r="C20" s="84">
        <v>3610.2</v>
      </c>
      <c r="D20" s="84">
        <v>2741.8</v>
      </c>
      <c r="E20" s="84">
        <v>440</v>
      </c>
      <c r="F20" s="84"/>
      <c r="G20" s="84"/>
      <c r="H20" s="84"/>
      <c r="I20" s="84">
        <v>-6792</v>
      </c>
      <c r="J20" s="84"/>
      <c r="K20" s="84"/>
      <c r="L20" s="84"/>
      <c r="M20" s="438">
        <f>C20+D20+E20+F20+G20-H20+I20-J20-K20+L20</f>
        <v>0</v>
      </c>
    </row>
    <row r="21" spans="1:13" ht="15" customHeight="1">
      <c r="A21" s="307" t="s">
        <v>286</v>
      </c>
      <c r="B21" s="437" t="s">
        <v>20</v>
      </c>
      <c r="C21" s="438">
        <f>IF(C22+C23='[1]FBA'!G63,C22+C23,0)</f>
        <v>2743.2999999999997</v>
      </c>
      <c r="D21" s="438">
        <f aca="true" t="shared" si="3" ref="D21:K21">D22+D23</f>
        <v>1068.6399999999999</v>
      </c>
      <c r="E21" s="438">
        <f t="shared" si="3"/>
        <v>0</v>
      </c>
      <c r="F21" s="438">
        <f t="shared" si="3"/>
        <v>12038.69</v>
      </c>
      <c r="G21" s="438">
        <f t="shared" si="3"/>
        <v>0</v>
      </c>
      <c r="H21" s="438">
        <f t="shared" si="3"/>
        <v>0</v>
      </c>
      <c r="I21" s="438">
        <f t="shared" si="3"/>
        <v>-970.62</v>
      </c>
      <c r="J21" s="438">
        <f t="shared" si="3"/>
        <v>0</v>
      </c>
      <c r="K21" s="438">
        <f t="shared" si="3"/>
        <v>0</v>
      </c>
      <c r="L21" s="438">
        <f>IF(L22+L23='FSL-20-5'!F16-'FSL-20-5'!C16,L22+L23,0)</f>
        <v>0</v>
      </c>
      <c r="M21" s="438">
        <f>IF(M22+M23=FBA!F63,M22+M23,0)</f>
        <v>14880.01</v>
      </c>
    </row>
    <row r="22" spans="1:13" ht="15" customHeight="1">
      <c r="A22" s="89" t="s">
        <v>21</v>
      </c>
      <c r="B22" s="435" t="s">
        <v>16</v>
      </c>
      <c r="C22" s="84">
        <v>2648.24</v>
      </c>
      <c r="D22" s="84">
        <v>812.16</v>
      </c>
      <c r="E22" s="84"/>
      <c r="F22" s="84">
        <v>12038.69</v>
      </c>
      <c r="G22" s="84"/>
      <c r="H22" s="84"/>
      <c r="I22" s="84">
        <v>-912.16</v>
      </c>
      <c r="J22" s="84"/>
      <c r="K22" s="84"/>
      <c r="L22" s="84"/>
      <c r="M22" s="438">
        <f>C22+D22+E22+F22+G22-H22+I22-J22-K22+L22</f>
        <v>14586.93</v>
      </c>
    </row>
    <row r="23" spans="1:13" ht="15" customHeight="1">
      <c r="A23" s="89" t="s">
        <v>22</v>
      </c>
      <c r="B23" s="435" t="s">
        <v>17</v>
      </c>
      <c r="C23" s="84">
        <v>95.06</v>
      </c>
      <c r="D23" s="84">
        <v>256.48</v>
      </c>
      <c r="E23" s="84"/>
      <c r="F23" s="84"/>
      <c r="G23" s="84"/>
      <c r="H23" s="84"/>
      <c r="I23" s="84">
        <v>-58.46</v>
      </c>
      <c r="J23" s="84"/>
      <c r="K23" s="84"/>
      <c r="L23" s="84"/>
      <c r="M23" s="438">
        <f>C23+D23+E23+F23++G23+H23+I23+J23+K23+L23</f>
        <v>293.08000000000004</v>
      </c>
    </row>
    <row r="24" spans="1:13" ht="19.5" customHeight="1">
      <c r="A24" s="307" t="s">
        <v>288</v>
      </c>
      <c r="B24" s="437" t="s">
        <v>23</v>
      </c>
      <c r="C24" s="438">
        <f>IF(C12+C15+C18+C21='[1]FBA'!G59,C12+C15+C18+C21,0)</f>
        <v>3553804.01</v>
      </c>
      <c r="D24" s="438">
        <f aca="true" t="shared" si="4" ref="D24:K24">D12+D15+D18+D21</f>
        <v>769921.4400000001</v>
      </c>
      <c r="E24" s="438">
        <f t="shared" si="4"/>
        <v>0</v>
      </c>
      <c r="F24" s="438">
        <f t="shared" si="4"/>
        <v>12484.6</v>
      </c>
      <c r="G24" s="438">
        <f t="shared" si="4"/>
        <v>-22148.18</v>
      </c>
      <c r="H24" s="438">
        <f t="shared" si="4"/>
        <v>0</v>
      </c>
      <c r="I24" s="438">
        <f t="shared" si="4"/>
        <v>-841290.0700000001</v>
      </c>
      <c r="J24" s="438">
        <f t="shared" si="4"/>
        <v>0</v>
      </c>
      <c r="K24" s="438">
        <f t="shared" si="4"/>
        <v>0</v>
      </c>
      <c r="L24" s="438">
        <f>IF(L12+L15+L18+L21='FSL-20-5'!F17-'FSL-20-5'!C17,L12+L15+L18+L21,0)</f>
        <v>0</v>
      </c>
      <c r="M24" s="507">
        <f>IF(C24+D24+E24+F24+G24+H24+I24+J24+K24+L24=FBA!F59,C24+D24+E24+F24+G24+H24+I24+J24+K24+L24,0)</f>
        <v>3472771.8</v>
      </c>
    </row>
    <row r="25" spans="1:13" ht="15">
      <c r="A25" s="711" t="s">
        <v>660</v>
      </c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</row>
  </sheetData>
  <sheetProtection/>
  <mergeCells count="9">
    <mergeCell ref="A25:M25"/>
    <mergeCell ref="A4:M4"/>
    <mergeCell ref="A5:M5"/>
    <mergeCell ref="A7:M7"/>
    <mergeCell ref="M9:M10"/>
    <mergeCell ref="A9:A10"/>
    <mergeCell ref="B9:B10"/>
    <mergeCell ref="C9:C10"/>
    <mergeCell ref="D9:L9"/>
  </mergeCells>
  <printOptions/>
  <pageMargins left="0.35433070866141736" right="0.15748031496062992" top="0" bottom="0" header="0.11811023622047245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C4">
      <selection activeCell="D14" sqref="D14"/>
    </sheetView>
  </sheetViews>
  <sheetFormatPr defaultColWidth="9.140625" defaultRowHeight="12.75"/>
  <cols>
    <col min="1" max="1" width="4.421875" style="184" customWidth="1"/>
    <col min="2" max="2" width="56.421875" style="184" customWidth="1"/>
    <col min="3" max="4" width="13.28125" style="184" customWidth="1"/>
    <col min="5" max="5" width="12.28125" style="184" customWidth="1"/>
    <col min="6" max="6" width="13.57421875" style="184" customWidth="1"/>
    <col min="7" max="7" width="13.28125" style="184" customWidth="1"/>
    <col min="8" max="8" width="12.28125" style="184" customWidth="1"/>
    <col min="9" max="16384" width="9.140625" style="184" customWidth="1"/>
  </cols>
  <sheetData>
    <row r="1" ht="15">
      <c r="F1" s="182"/>
    </row>
    <row r="2" ht="15">
      <c r="F2" s="184" t="s">
        <v>24</v>
      </c>
    </row>
    <row r="3" ht="15">
      <c r="F3" s="184" t="s">
        <v>25</v>
      </c>
    </row>
    <row r="4" ht="8.25" customHeight="1"/>
    <row r="5" spans="1:8" ht="15">
      <c r="A5" s="572" t="s">
        <v>26</v>
      </c>
      <c r="B5" s="572"/>
      <c r="C5" s="572"/>
      <c r="D5" s="572"/>
      <c r="E5" s="572"/>
      <c r="F5" s="572"/>
      <c r="G5" s="572"/>
      <c r="H5" s="572"/>
    </row>
    <row r="6" spans="1:8" ht="15">
      <c r="A6" s="572" t="s">
        <v>1</v>
      </c>
      <c r="B6" s="572"/>
      <c r="C6" s="572"/>
      <c r="D6" s="572"/>
      <c r="E6" s="572"/>
      <c r="F6" s="572"/>
      <c r="G6" s="572"/>
      <c r="H6" s="572"/>
    </row>
    <row r="7" ht="5.25" customHeight="1"/>
    <row r="8" spans="1:8" ht="15">
      <c r="A8" s="572" t="s">
        <v>27</v>
      </c>
      <c r="B8" s="572"/>
      <c r="C8" s="572"/>
      <c r="D8" s="572"/>
      <c r="E8" s="572"/>
      <c r="F8" s="572"/>
      <c r="G8" s="572"/>
      <c r="H8" s="572"/>
    </row>
    <row r="9" ht="5.25" customHeight="1"/>
    <row r="10" spans="1:8" ht="15" customHeight="1">
      <c r="A10" s="713" t="s">
        <v>67</v>
      </c>
      <c r="B10" s="713" t="s">
        <v>28</v>
      </c>
      <c r="C10" s="713" t="s">
        <v>29</v>
      </c>
      <c r="D10" s="713"/>
      <c r="E10" s="713"/>
      <c r="F10" s="713" t="s">
        <v>30</v>
      </c>
      <c r="G10" s="713"/>
      <c r="H10" s="713"/>
    </row>
    <row r="11" spans="1:8" ht="79.5" customHeight="1">
      <c r="A11" s="713"/>
      <c r="B11" s="713"/>
      <c r="C11" s="183" t="s">
        <v>31</v>
      </c>
      <c r="D11" s="183" t="s">
        <v>32</v>
      </c>
      <c r="E11" s="385" t="s">
        <v>277</v>
      </c>
      <c r="F11" s="183" t="s">
        <v>33</v>
      </c>
      <c r="G11" s="183" t="s">
        <v>34</v>
      </c>
      <c r="H11" s="385" t="s">
        <v>277</v>
      </c>
    </row>
    <row r="12" spans="1:8" ht="15">
      <c r="A12" s="185">
        <v>1</v>
      </c>
      <c r="B12" s="185">
        <v>2</v>
      </c>
      <c r="C12" s="185">
        <v>3</v>
      </c>
      <c r="D12" s="185">
        <v>4</v>
      </c>
      <c r="E12" s="386" t="s">
        <v>35</v>
      </c>
      <c r="F12" s="185">
        <v>6</v>
      </c>
      <c r="G12" s="185">
        <v>7</v>
      </c>
      <c r="H12" s="386" t="s">
        <v>36</v>
      </c>
    </row>
    <row r="13" spans="1:8" ht="45">
      <c r="A13" s="185" t="s">
        <v>280</v>
      </c>
      <c r="B13" s="187" t="s">
        <v>37</v>
      </c>
      <c r="C13" s="183"/>
      <c r="D13" s="183">
        <f>SUM('FS-20-4'!C12)</f>
        <v>14257.23</v>
      </c>
      <c r="E13" s="385">
        <f>IF(C13+D13=FBA!G60,C13+D13,0)</f>
        <v>14257.23</v>
      </c>
      <c r="F13" s="183"/>
      <c r="G13" s="183">
        <f>'FS-20-4'!M12</f>
        <v>11382.04</v>
      </c>
      <c r="H13" s="385">
        <f>IF(F13+G13=FBA!F60,F13+G13,0)</f>
        <v>11382.04</v>
      </c>
    </row>
    <row r="14" spans="1:8" ht="54.75" customHeight="1">
      <c r="A14" s="185" t="s">
        <v>281</v>
      </c>
      <c r="B14" s="187" t="s">
        <v>38</v>
      </c>
      <c r="C14" s="183"/>
      <c r="D14" s="183">
        <f>'FS-20-4'!C15</f>
        <v>3522157.93</v>
      </c>
      <c r="E14" s="385">
        <f>IF(C14+D14=FBA!G61,C14+D14,0)</f>
        <v>3522157.93</v>
      </c>
      <c r="F14" s="183"/>
      <c r="G14" s="183">
        <f>'FS-20-4'!M15</f>
        <v>3440293.03</v>
      </c>
      <c r="H14" s="385">
        <f>IF(F14+G14=FBA!F61,F14+G14,0)</f>
        <v>3440293.03</v>
      </c>
    </row>
    <row r="15" spans="1:8" ht="60" customHeight="1">
      <c r="A15" s="185" t="s">
        <v>284</v>
      </c>
      <c r="B15" s="187" t="s">
        <v>39</v>
      </c>
      <c r="C15" s="183"/>
      <c r="D15" s="183">
        <f>'FS-20-4'!C18</f>
        <v>14645.55</v>
      </c>
      <c r="E15" s="385">
        <f>IF(C15+D15=FBA!G62,C15+D15,0)</f>
        <v>14645.55</v>
      </c>
      <c r="F15" s="183"/>
      <c r="G15" s="183">
        <f>'FS-20-4'!M18</f>
        <v>6216.72</v>
      </c>
      <c r="H15" s="385">
        <f>IF(F15+G15=FBA!F62,F15+G15,0)</f>
        <v>6216.72</v>
      </c>
    </row>
    <row r="16" spans="1:8" ht="15" customHeight="1">
      <c r="A16" s="185" t="s">
        <v>286</v>
      </c>
      <c r="B16" s="187" t="s">
        <v>145</v>
      </c>
      <c r="C16" s="183"/>
      <c r="D16" s="183">
        <f>'FS-20-4'!C21</f>
        <v>2743.2999999999997</v>
      </c>
      <c r="E16" s="385">
        <f>IF(C16+D16=FBA!G63,C16+D16,0)</f>
        <v>2743.2999999999997</v>
      </c>
      <c r="F16" s="183"/>
      <c r="G16" s="183">
        <f>'FS-20-4'!M21</f>
        <v>14880.01</v>
      </c>
      <c r="H16" s="385">
        <f>IF(F16+G16=FBA!F63,F16+G16,0)</f>
        <v>14880.01</v>
      </c>
    </row>
    <row r="17" spans="1:8" ht="15" customHeight="1">
      <c r="A17" s="386" t="s">
        <v>288</v>
      </c>
      <c r="B17" s="413" t="s">
        <v>277</v>
      </c>
      <c r="C17" s="385">
        <f>C13+C14+C15+C16</f>
        <v>0</v>
      </c>
      <c r="D17" s="385">
        <f>D13+D14+D15+D16</f>
        <v>3553804.01</v>
      </c>
      <c r="E17" s="385">
        <f>IF(C17+D17=FBA!G59,C17+D17,0)</f>
        <v>3553804.01</v>
      </c>
      <c r="F17" s="385">
        <f>F13+F14+F15+F16</f>
        <v>0</v>
      </c>
      <c r="G17" s="385">
        <f>G13+G14+G15+G16</f>
        <v>3472771.8</v>
      </c>
      <c r="H17" s="385">
        <f>IF(F17+G17=FBA!F59,F17+G17,0)</f>
        <v>3472771.8</v>
      </c>
    </row>
    <row r="18" ht="6.75" customHeight="1"/>
    <row r="19" spans="3:5" ht="11.25" customHeight="1">
      <c r="C19" s="236"/>
      <c r="D19" s="236"/>
      <c r="E19" s="23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7">
      <selection activeCell="I18" sqref="I18"/>
    </sheetView>
  </sheetViews>
  <sheetFormatPr defaultColWidth="9.140625" defaultRowHeight="12.75"/>
  <cols>
    <col min="1" max="1" width="5.57421875" style="96" customWidth="1"/>
    <col min="2" max="2" width="1.1484375" style="96" customWidth="1"/>
    <col min="3" max="3" width="0.9921875" style="96" customWidth="1"/>
    <col min="4" max="4" width="34.421875" style="96" customWidth="1"/>
    <col min="5" max="5" width="9.7109375" style="96" customWidth="1"/>
    <col min="6" max="6" width="6.57421875" style="96" customWidth="1"/>
    <col min="7" max="7" width="10.00390625" style="96" customWidth="1"/>
    <col min="8" max="8" width="7.8515625" style="96" customWidth="1"/>
    <col min="9" max="9" width="8.00390625" style="96" customWidth="1"/>
    <col min="10" max="10" width="10.57421875" style="96" customWidth="1"/>
    <col min="11" max="11" width="8.57421875" style="96" customWidth="1"/>
    <col min="12" max="12" width="11.00390625" style="96" customWidth="1"/>
    <col min="13" max="13" width="10.140625" style="96" customWidth="1"/>
    <col min="14" max="14" width="9.28125" style="96" customWidth="1"/>
    <col min="15" max="15" width="12.421875" style="96" customWidth="1"/>
    <col min="16" max="16384" width="9.140625" style="96" customWidth="1"/>
  </cols>
  <sheetData>
    <row r="1" spans="1:16" ht="11.25" customHeight="1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122"/>
      <c r="N1" s="275" t="s">
        <v>60</v>
      </c>
      <c r="O1" s="275"/>
      <c r="P1" s="427"/>
    </row>
    <row r="2" spans="1:16" ht="12.75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N2" s="275" t="s">
        <v>476</v>
      </c>
      <c r="O2" s="275"/>
      <c r="P2" s="427"/>
    </row>
    <row r="3" spans="1:15" ht="10.5" customHeight="1">
      <c r="A3" s="719" t="s">
        <v>525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</row>
    <row r="4" spans="1:15" ht="12" customHeight="1">
      <c r="A4" s="720" t="s">
        <v>312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</row>
    <row r="5" spans="1:15" ht="4.5" customHeight="1" hidden="1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</row>
    <row r="6" spans="1:15" ht="12.75" customHeight="1">
      <c r="A6" s="721" t="s">
        <v>526</v>
      </c>
      <c r="B6" s="630" t="s">
        <v>527</v>
      </c>
      <c r="C6" s="630"/>
      <c r="D6" s="630"/>
      <c r="E6" s="722" t="s">
        <v>528</v>
      </c>
      <c r="F6" s="722"/>
      <c r="G6" s="722"/>
      <c r="H6" s="722"/>
      <c r="I6" s="722"/>
      <c r="J6" s="722"/>
      <c r="K6" s="722"/>
      <c r="L6" s="722"/>
      <c r="M6" s="722"/>
      <c r="N6" s="722"/>
      <c r="O6" s="589" t="s">
        <v>529</v>
      </c>
    </row>
    <row r="7" spans="1:15" ht="50.25" customHeight="1">
      <c r="A7" s="721"/>
      <c r="B7" s="630"/>
      <c r="C7" s="630"/>
      <c r="D7" s="630"/>
      <c r="E7" s="255" t="s">
        <v>530</v>
      </c>
      <c r="F7" s="242" t="s">
        <v>531</v>
      </c>
      <c r="G7" s="83" t="s">
        <v>532</v>
      </c>
      <c r="H7" s="83" t="s">
        <v>533</v>
      </c>
      <c r="I7" s="83" t="s">
        <v>534</v>
      </c>
      <c r="J7" s="83" t="s">
        <v>535</v>
      </c>
      <c r="K7" s="83" t="s">
        <v>536</v>
      </c>
      <c r="L7" s="83" t="s">
        <v>537</v>
      </c>
      <c r="M7" s="242" t="s">
        <v>538</v>
      </c>
      <c r="N7" s="83" t="s">
        <v>539</v>
      </c>
      <c r="O7" s="589"/>
    </row>
    <row r="8" spans="1:15" ht="10.5" customHeight="1">
      <c r="A8" s="86">
        <v>1</v>
      </c>
      <c r="B8" s="715">
        <v>2</v>
      </c>
      <c r="C8" s="715"/>
      <c r="D8" s="715"/>
      <c r="E8" s="86">
        <v>3</v>
      </c>
      <c r="F8" s="86">
        <v>4</v>
      </c>
      <c r="G8" s="86">
        <v>5</v>
      </c>
      <c r="H8" s="86">
        <v>6</v>
      </c>
      <c r="I8" s="86">
        <v>7</v>
      </c>
      <c r="J8" s="86">
        <v>8</v>
      </c>
      <c r="K8" s="86">
        <v>9</v>
      </c>
      <c r="L8" s="86">
        <v>10</v>
      </c>
      <c r="M8" s="86">
        <v>11</v>
      </c>
      <c r="N8" s="86">
        <v>12</v>
      </c>
      <c r="O8" s="350">
        <v>13</v>
      </c>
    </row>
    <row r="9" spans="1:15" ht="12.75">
      <c r="A9" s="421" t="s">
        <v>280</v>
      </c>
      <c r="B9" s="422" t="s">
        <v>214</v>
      </c>
      <c r="C9" s="429"/>
      <c r="D9" s="429"/>
      <c r="E9" s="350">
        <f>SUM(E10:E23)</f>
        <v>0</v>
      </c>
      <c r="F9" s="350">
        <f aca="true" t="shared" si="0" ref="F9:N9">SUM(F10:F23)</f>
        <v>0</v>
      </c>
      <c r="G9" s="350">
        <f t="shared" si="0"/>
        <v>0</v>
      </c>
      <c r="H9" s="350">
        <f t="shared" si="0"/>
        <v>0</v>
      </c>
      <c r="I9" s="350">
        <f t="shared" si="0"/>
        <v>0</v>
      </c>
      <c r="J9" s="350">
        <f t="shared" si="0"/>
        <v>0</v>
      </c>
      <c r="K9" s="350">
        <f t="shared" si="0"/>
        <v>0</v>
      </c>
      <c r="L9" s="350">
        <f t="shared" si="0"/>
        <v>0</v>
      </c>
      <c r="M9" s="350">
        <f t="shared" si="0"/>
        <v>-819117.5700000002</v>
      </c>
      <c r="N9" s="350">
        <f t="shared" si="0"/>
        <v>0</v>
      </c>
      <c r="O9" s="350">
        <f>IF(SUM(E9:N9)=VRA!H30,SUM(E9:N9),0)</f>
        <v>-819117.5700000002</v>
      </c>
    </row>
    <row r="10" spans="1:15" ht="14.25" customHeight="1">
      <c r="A10" s="256" t="s">
        <v>454</v>
      </c>
      <c r="B10" s="124"/>
      <c r="C10" s="257" t="s">
        <v>344</v>
      </c>
      <c r="D10" s="258"/>
      <c r="E10" s="86"/>
      <c r="F10" s="86"/>
      <c r="G10" s="86"/>
      <c r="H10" s="86"/>
      <c r="I10" s="439"/>
      <c r="J10" s="439"/>
      <c r="K10" s="86"/>
      <c r="L10" s="86"/>
      <c r="M10" s="86">
        <f>SUM(VRA!H31)</f>
        <v>-659449.27</v>
      </c>
      <c r="N10" s="86"/>
      <c r="O10" s="350">
        <f>IF(SUM(E10:N10)=VRA!H31,SUM(E10:N10),0)</f>
        <v>-659449.27</v>
      </c>
    </row>
    <row r="11" spans="1:15" ht="12.75">
      <c r="A11" s="259" t="s">
        <v>455</v>
      </c>
      <c r="B11" s="260"/>
      <c r="C11" s="261" t="s">
        <v>217</v>
      </c>
      <c r="D11" s="262"/>
      <c r="E11" s="86"/>
      <c r="F11" s="86"/>
      <c r="G11" s="86"/>
      <c r="H11" s="86"/>
      <c r="I11" s="439"/>
      <c r="J11" s="439"/>
      <c r="K11" s="86"/>
      <c r="L11" s="86"/>
      <c r="M11" s="86">
        <f>SUM(VRA!H32)</f>
        <v>-71432.89</v>
      </c>
      <c r="N11" s="86"/>
      <c r="O11" s="350">
        <f>IF(SUM(E11:N11)=VRA!H32,SUM(E11:N11),0)</f>
        <v>-71432.89</v>
      </c>
    </row>
    <row r="12" spans="1:15" ht="12.75">
      <c r="A12" s="263" t="s">
        <v>326</v>
      </c>
      <c r="B12" s="264"/>
      <c r="C12" s="265" t="s">
        <v>345</v>
      </c>
      <c r="D12" s="258"/>
      <c r="E12" s="86"/>
      <c r="F12" s="86"/>
      <c r="G12" s="86"/>
      <c r="H12" s="86"/>
      <c r="I12" s="86"/>
      <c r="J12" s="86"/>
      <c r="K12" s="86"/>
      <c r="L12" s="86"/>
      <c r="M12" s="86">
        <f>SUM(VRA!H33)</f>
        <v>-30198.89</v>
      </c>
      <c r="N12" s="86"/>
      <c r="O12" s="350">
        <f>IF(SUM(E12:N12)=VRA!H33,SUM(E12:N12),0)</f>
        <v>-30198.89</v>
      </c>
    </row>
    <row r="13" spans="1:15" ht="12.75">
      <c r="A13" s="266" t="s">
        <v>459</v>
      </c>
      <c r="B13" s="264"/>
      <c r="C13" s="265" t="s">
        <v>221</v>
      </c>
      <c r="D13" s="267"/>
      <c r="E13" s="86"/>
      <c r="F13" s="86"/>
      <c r="G13" s="86"/>
      <c r="H13" s="86"/>
      <c r="I13" s="86"/>
      <c r="J13" s="86"/>
      <c r="K13" s="86"/>
      <c r="L13" s="86"/>
      <c r="M13" s="86">
        <f>SUM(VRA!H34)</f>
        <v>0</v>
      </c>
      <c r="N13" s="86"/>
      <c r="O13" s="350">
        <f>IF(SUM(E13:N13)=VRA!H34,SUM(E13:N13),0)</f>
        <v>0</v>
      </c>
    </row>
    <row r="14" spans="1:15" ht="12.75">
      <c r="A14" s="266" t="s">
        <v>463</v>
      </c>
      <c r="B14" s="264"/>
      <c r="C14" s="265" t="s">
        <v>223</v>
      </c>
      <c r="D14" s="267"/>
      <c r="E14" s="86"/>
      <c r="F14" s="86"/>
      <c r="G14" s="86"/>
      <c r="H14" s="86"/>
      <c r="I14" s="86"/>
      <c r="J14" s="86"/>
      <c r="K14" s="86"/>
      <c r="L14" s="86"/>
      <c r="M14" s="86">
        <f>SUM(VRA!H35)</f>
        <v>0</v>
      </c>
      <c r="N14" s="86"/>
      <c r="O14" s="350">
        <f>IF(SUM(E14:N14)=VRA!H35,SUM(E14:N14),0)</f>
        <v>0</v>
      </c>
    </row>
    <row r="15" spans="1:15" ht="12.75">
      <c r="A15" s="266" t="s">
        <v>580</v>
      </c>
      <c r="B15" s="264"/>
      <c r="C15" s="265" t="s">
        <v>226</v>
      </c>
      <c r="D15" s="267"/>
      <c r="E15" s="86"/>
      <c r="F15" s="86"/>
      <c r="G15" s="86"/>
      <c r="H15" s="86"/>
      <c r="I15" s="86"/>
      <c r="J15" s="86"/>
      <c r="K15" s="86"/>
      <c r="L15" s="86"/>
      <c r="M15" s="86">
        <f>SUM(VRA!H36)</f>
        <v>-3197.56</v>
      </c>
      <c r="N15" s="86"/>
      <c r="O15" s="350">
        <f>IF(SUM(E15:N15)=VRA!H36,SUM(E15:N15),0)</f>
        <v>-3197.56</v>
      </c>
    </row>
    <row r="16" spans="1:15" ht="12.75">
      <c r="A16" s="266" t="s">
        <v>582</v>
      </c>
      <c r="B16" s="264"/>
      <c r="C16" s="265" t="s">
        <v>349</v>
      </c>
      <c r="D16" s="267"/>
      <c r="E16" s="86"/>
      <c r="F16" s="86"/>
      <c r="G16" s="86"/>
      <c r="H16" s="86"/>
      <c r="I16" s="86"/>
      <c r="J16" s="86"/>
      <c r="K16" s="86"/>
      <c r="L16" s="86"/>
      <c r="M16" s="86">
        <f>SUM(VRA!H37)</f>
        <v>0</v>
      </c>
      <c r="N16" s="86"/>
      <c r="O16" s="350">
        <f>IF(SUM(E16:N16)=VRA!H37,SUM(E16:N16),0)</f>
        <v>0</v>
      </c>
    </row>
    <row r="17" spans="1:15" ht="12.75">
      <c r="A17" s="266" t="s">
        <v>584</v>
      </c>
      <c r="B17" s="264"/>
      <c r="C17" s="265" t="s">
        <v>540</v>
      </c>
      <c r="D17" s="430"/>
      <c r="E17" s="86"/>
      <c r="F17" s="86"/>
      <c r="G17" s="86"/>
      <c r="H17" s="86"/>
      <c r="I17" s="86"/>
      <c r="J17" s="86"/>
      <c r="K17" s="86"/>
      <c r="L17" s="86"/>
      <c r="M17" s="86">
        <f>SUM(VRA!H38)</f>
        <v>0</v>
      </c>
      <c r="N17" s="86"/>
      <c r="O17" s="350">
        <f>IF(SUM(E17:N17)=VRA!H38,SUM(E17:N17),0)</f>
        <v>0</v>
      </c>
    </row>
    <row r="18" spans="1:15" ht="12.75" customHeight="1">
      <c r="A18" s="268" t="s">
        <v>541</v>
      </c>
      <c r="B18" s="264"/>
      <c r="C18" s="716" t="s">
        <v>542</v>
      </c>
      <c r="D18" s="716"/>
      <c r="E18" s="86"/>
      <c r="F18" s="86"/>
      <c r="G18" s="86"/>
      <c r="H18" s="86"/>
      <c r="I18" s="86"/>
      <c r="J18" s="86"/>
      <c r="K18" s="86"/>
      <c r="L18" s="86"/>
      <c r="M18" s="86">
        <f>SUM(VRA!H39)</f>
        <v>-12876.62</v>
      </c>
      <c r="N18" s="86"/>
      <c r="O18" s="350">
        <f>IF(SUM(E18:N18)=VRA!H39,SUM(E18:N18),0)</f>
        <v>-12876.62</v>
      </c>
    </row>
    <row r="19" spans="1:15" ht="12.75">
      <c r="A19" s="259" t="s">
        <v>543</v>
      </c>
      <c r="B19" s="264"/>
      <c r="C19" s="265" t="s">
        <v>353</v>
      </c>
      <c r="D19" s="269"/>
      <c r="E19" s="86"/>
      <c r="F19" s="86"/>
      <c r="G19" s="86"/>
      <c r="H19" s="86"/>
      <c r="I19" s="86"/>
      <c r="J19" s="86"/>
      <c r="K19" s="86"/>
      <c r="L19" s="86"/>
      <c r="M19" s="86">
        <f>SUM(VRA!H40)</f>
        <v>-20516.43</v>
      </c>
      <c r="N19" s="86"/>
      <c r="O19" s="350">
        <f>IF(SUM(E19:N19)=VRA!H40,SUM(E19:N19),0)</f>
        <v>-20516.43</v>
      </c>
    </row>
    <row r="20" spans="1:15" ht="12.75">
      <c r="A20" s="266" t="s">
        <v>544</v>
      </c>
      <c r="B20" s="264"/>
      <c r="C20" s="265" t="s">
        <v>355</v>
      </c>
      <c r="D20" s="269"/>
      <c r="E20" s="86"/>
      <c r="F20" s="86"/>
      <c r="G20" s="86"/>
      <c r="H20" s="86"/>
      <c r="I20" s="86"/>
      <c r="J20" s="86"/>
      <c r="K20" s="86"/>
      <c r="L20" s="86"/>
      <c r="M20" s="86">
        <f>SUM(VRA!H41)</f>
        <v>0</v>
      </c>
      <c r="N20" s="86"/>
      <c r="O20" s="350">
        <f>IF(SUM(E20:N20)=VRA!H41,SUM(E20:N20),0)</f>
        <v>0</v>
      </c>
    </row>
    <row r="21" spans="1:15" ht="12.75">
      <c r="A21" s="266" t="s">
        <v>545</v>
      </c>
      <c r="B21" s="264"/>
      <c r="C21" s="265" t="s">
        <v>546</v>
      </c>
      <c r="D21" s="269"/>
      <c r="E21" s="86"/>
      <c r="F21" s="86"/>
      <c r="G21" s="86"/>
      <c r="H21" s="86"/>
      <c r="I21" s="86"/>
      <c r="J21" s="86"/>
      <c r="K21" s="86"/>
      <c r="L21" s="86"/>
      <c r="M21" s="86">
        <f>SUM(VRA!H42)</f>
        <v>0</v>
      </c>
      <c r="N21" s="86"/>
      <c r="O21" s="350">
        <f>IF(SUM(E21:N21)=VRA!H42,SUM(E21:N21),0)</f>
        <v>0</v>
      </c>
    </row>
    <row r="22" spans="1:15" ht="12.75">
      <c r="A22" s="266" t="s">
        <v>547</v>
      </c>
      <c r="B22" s="264"/>
      <c r="C22" s="265" t="s">
        <v>548</v>
      </c>
      <c r="D22" s="269"/>
      <c r="E22" s="86"/>
      <c r="F22" s="86"/>
      <c r="G22" s="86"/>
      <c r="H22" s="86"/>
      <c r="I22" s="86"/>
      <c r="J22" s="86"/>
      <c r="K22" s="86"/>
      <c r="L22" s="86"/>
      <c r="M22" s="86">
        <f>SUM(VRA!H43)</f>
        <v>-50.81</v>
      </c>
      <c r="N22" s="86"/>
      <c r="O22" s="350">
        <f>IF(SUM(E22:N22)=VRA!H43,SUM(E22:N22),0)</f>
        <v>-50.81</v>
      </c>
    </row>
    <row r="23" spans="1:15" ht="12.75">
      <c r="A23" s="266" t="s">
        <v>549</v>
      </c>
      <c r="B23" s="264"/>
      <c r="C23" s="265" t="s">
        <v>248</v>
      </c>
      <c r="D23" s="269"/>
      <c r="E23" s="86"/>
      <c r="F23" s="86"/>
      <c r="G23" s="86"/>
      <c r="H23" s="86"/>
      <c r="I23" s="86"/>
      <c r="J23" s="86"/>
      <c r="K23" s="86"/>
      <c r="L23" s="86"/>
      <c r="M23" s="86">
        <f>SUM(VRA!H44)</f>
        <v>-21395.1</v>
      </c>
      <c r="N23" s="86"/>
      <c r="O23" s="350">
        <f>IF(SUM(E23:N23)=VRA!H44,SUM(E23:N23),0)</f>
        <v>-21395.1</v>
      </c>
    </row>
    <row r="24" spans="1:15" ht="39.75" customHeight="1">
      <c r="A24" s="270" t="s">
        <v>281</v>
      </c>
      <c r="B24" s="717" t="s">
        <v>260</v>
      </c>
      <c r="C24" s="717"/>
      <c r="D24" s="71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350">
        <f>IF(SUM(E24:N24)=VRA!H51,SUM(E24:N24),0)</f>
        <v>0</v>
      </c>
    </row>
    <row r="25" spans="1:15" ht="12.75">
      <c r="A25" s="421" t="s">
        <v>284</v>
      </c>
      <c r="B25" s="718" t="s">
        <v>317</v>
      </c>
      <c r="C25" s="718"/>
      <c r="D25" s="718"/>
      <c r="E25" s="350">
        <f>E26</f>
        <v>0</v>
      </c>
      <c r="F25" s="350">
        <f aca="true" t="shared" si="1" ref="F25:N25">F26</f>
        <v>0</v>
      </c>
      <c r="G25" s="350">
        <f t="shared" si="1"/>
        <v>0</v>
      </c>
      <c r="H25" s="350">
        <f t="shared" si="1"/>
        <v>0</v>
      </c>
      <c r="I25" s="350">
        <f t="shared" si="1"/>
        <v>0</v>
      </c>
      <c r="J25" s="350">
        <f t="shared" si="1"/>
        <v>0</v>
      </c>
      <c r="K25" s="350">
        <f t="shared" si="1"/>
        <v>0</v>
      </c>
      <c r="L25" s="350">
        <f t="shared" si="1"/>
        <v>0</v>
      </c>
      <c r="M25" s="350">
        <f t="shared" si="1"/>
        <v>-771141.4100000001</v>
      </c>
      <c r="N25" s="350">
        <f t="shared" si="1"/>
        <v>0</v>
      </c>
      <c r="O25" s="350">
        <f>SUM(E25:N25)</f>
        <v>-771141.4100000001</v>
      </c>
    </row>
    <row r="26" spans="1:15" ht="12.75">
      <c r="A26" s="423" t="s">
        <v>399</v>
      </c>
      <c r="B26" s="424"/>
      <c r="C26" s="425" t="s">
        <v>550</v>
      </c>
      <c r="D26" s="426"/>
      <c r="E26" s="350">
        <f>SUM(E27:E38)</f>
        <v>0</v>
      </c>
      <c r="F26" s="350">
        <f aca="true" t="shared" si="2" ref="F26:N26">SUM(F27:F38)</f>
        <v>0</v>
      </c>
      <c r="G26" s="350">
        <f t="shared" si="2"/>
        <v>0</v>
      </c>
      <c r="H26" s="350">
        <f t="shared" si="2"/>
        <v>0</v>
      </c>
      <c r="I26" s="350">
        <f t="shared" si="2"/>
        <v>0</v>
      </c>
      <c r="J26" s="350">
        <f t="shared" si="2"/>
        <v>0</v>
      </c>
      <c r="K26" s="350">
        <f t="shared" si="2"/>
        <v>0</v>
      </c>
      <c r="L26" s="350">
        <f t="shared" si="2"/>
        <v>0</v>
      </c>
      <c r="M26" s="350">
        <f t="shared" si="2"/>
        <v>-771141.4100000001</v>
      </c>
      <c r="N26" s="350">
        <f t="shared" si="2"/>
        <v>0</v>
      </c>
      <c r="O26" s="350">
        <f>IF(SUM(E26:N26)=PSA!I42,SUM(E26:N26),0)</f>
        <v>-771141.4100000001</v>
      </c>
    </row>
    <row r="27" spans="1:15" ht="12.75">
      <c r="A27" s="112" t="s">
        <v>551</v>
      </c>
      <c r="B27" s="124"/>
      <c r="C27" s="125"/>
      <c r="D27" s="271" t="s">
        <v>344</v>
      </c>
      <c r="E27" s="86"/>
      <c r="F27" s="86"/>
      <c r="G27" s="86"/>
      <c r="H27" s="86"/>
      <c r="I27" s="86"/>
      <c r="J27" s="86"/>
      <c r="K27" s="86"/>
      <c r="L27" s="86"/>
      <c r="M27" s="86">
        <f>SUM(PSA!G43)</f>
        <v>-663059.04</v>
      </c>
      <c r="N27" s="86"/>
      <c r="O27" s="350">
        <f>IF(SUM(E27:N27)=PSA!I43,SUM(E27:N27),0)</f>
        <v>-663059.04</v>
      </c>
    </row>
    <row r="28" spans="1:15" ht="12.75">
      <c r="A28" s="272" t="s">
        <v>552</v>
      </c>
      <c r="B28" s="264"/>
      <c r="C28" s="273"/>
      <c r="D28" s="271" t="s">
        <v>345</v>
      </c>
      <c r="E28" s="86"/>
      <c r="F28" s="86"/>
      <c r="G28" s="86"/>
      <c r="H28" s="86"/>
      <c r="I28" s="86"/>
      <c r="J28" s="86"/>
      <c r="K28" s="86"/>
      <c r="L28" s="86"/>
      <c r="M28" s="86">
        <f>SUM(PSA!G44)</f>
        <v>-37146.91</v>
      </c>
      <c r="N28" s="86"/>
      <c r="O28" s="350">
        <f>IF(SUM(E28:N28)=PSA!I44,SUM(E28:N28),0)</f>
        <v>-37146.91</v>
      </c>
    </row>
    <row r="29" spans="1:15" ht="12.75">
      <c r="A29" s="272" t="s">
        <v>553</v>
      </c>
      <c r="B29" s="264"/>
      <c r="C29" s="273"/>
      <c r="D29" s="271" t="s">
        <v>346</v>
      </c>
      <c r="E29" s="86"/>
      <c r="F29" s="86"/>
      <c r="G29" s="86"/>
      <c r="H29" s="86"/>
      <c r="I29" s="86"/>
      <c r="J29" s="86"/>
      <c r="K29" s="86"/>
      <c r="L29" s="86"/>
      <c r="M29" s="86">
        <f>SUM(PSA!G45)</f>
        <v>0</v>
      </c>
      <c r="N29" s="86"/>
      <c r="O29" s="350">
        <f>IF(SUM(E29:N29)=PSA!I45,SUM(E29:N29),0)</f>
        <v>0</v>
      </c>
    </row>
    <row r="30" spans="1:15" ht="12.75">
      <c r="A30" s="272" t="s">
        <v>554</v>
      </c>
      <c r="B30" s="264"/>
      <c r="C30" s="273"/>
      <c r="D30" s="271" t="s">
        <v>347</v>
      </c>
      <c r="E30" s="86"/>
      <c r="F30" s="86"/>
      <c r="G30" s="86"/>
      <c r="H30" s="86"/>
      <c r="I30" s="86"/>
      <c r="J30" s="86"/>
      <c r="K30" s="86"/>
      <c r="L30" s="86"/>
      <c r="M30" s="86">
        <f>SUM(PSA!G46)</f>
        <v>0</v>
      </c>
      <c r="N30" s="86"/>
      <c r="O30" s="350">
        <f>IF(SUM(E30:N30)=PSA!I46,SUM(E30:N30),0)</f>
        <v>0</v>
      </c>
    </row>
    <row r="31" spans="1:15" ht="12.75">
      <c r="A31" s="272" t="s">
        <v>555</v>
      </c>
      <c r="B31" s="264"/>
      <c r="C31" s="273"/>
      <c r="D31" s="271" t="s">
        <v>348</v>
      </c>
      <c r="E31" s="86"/>
      <c r="F31" s="86"/>
      <c r="G31" s="86"/>
      <c r="H31" s="86"/>
      <c r="I31" s="86"/>
      <c r="J31" s="86"/>
      <c r="K31" s="86"/>
      <c r="L31" s="86"/>
      <c r="M31" s="86">
        <f>SUM(PSA!G47)</f>
        <v>-3197.56</v>
      </c>
      <c r="N31" s="86"/>
      <c r="O31" s="350">
        <f>IF(SUM(E31:N31)=PSA!I47,SUM(E31:N31),0)</f>
        <v>-3197.56</v>
      </c>
    </row>
    <row r="32" spans="1:15" ht="12.75">
      <c r="A32" s="272" t="s">
        <v>556</v>
      </c>
      <c r="B32" s="264"/>
      <c r="C32" s="273"/>
      <c r="D32" s="271" t="s">
        <v>349</v>
      </c>
      <c r="E32" s="86"/>
      <c r="F32" s="86"/>
      <c r="G32" s="86"/>
      <c r="H32" s="86"/>
      <c r="I32" s="86"/>
      <c r="J32" s="86"/>
      <c r="K32" s="86"/>
      <c r="L32" s="86"/>
      <c r="M32" s="86">
        <f>SUM(PSA!G48)</f>
        <v>0</v>
      </c>
      <c r="N32" s="86"/>
      <c r="O32" s="350">
        <f>IF(SUM(E32:N32)=PSA!I48,SUM(E32:N32),0)</f>
        <v>0</v>
      </c>
    </row>
    <row r="33" spans="1:15" ht="12.75">
      <c r="A33" s="272" t="s">
        <v>557</v>
      </c>
      <c r="B33" s="264"/>
      <c r="C33" s="273"/>
      <c r="D33" s="271" t="s">
        <v>351</v>
      </c>
      <c r="E33" s="86"/>
      <c r="F33" s="86"/>
      <c r="G33" s="86"/>
      <c r="H33" s="86"/>
      <c r="I33" s="86"/>
      <c r="J33" s="86"/>
      <c r="K33" s="86"/>
      <c r="L33" s="86"/>
      <c r="M33" s="86">
        <f>SUM(PSA!G49)</f>
        <v>-12175.24</v>
      </c>
      <c r="N33" s="86"/>
      <c r="O33" s="350">
        <f>IF(SUM(E33:N33)=PSA!I49,SUM(E33:N33),0)</f>
        <v>-12175.24</v>
      </c>
    </row>
    <row r="34" spans="1:15" ht="12.75">
      <c r="A34" s="272" t="s">
        <v>558</v>
      </c>
      <c r="B34" s="264"/>
      <c r="C34" s="273"/>
      <c r="D34" s="271" t="s">
        <v>353</v>
      </c>
      <c r="E34" s="86"/>
      <c r="F34" s="86"/>
      <c r="G34" s="86"/>
      <c r="H34" s="86"/>
      <c r="I34" s="86"/>
      <c r="J34" s="86"/>
      <c r="K34" s="86"/>
      <c r="L34" s="86"/>
      <c r="M34" s="86">
        <f>SUM(PSA!G50)</f>
        <v>-33237</v>
      </c>
      <c r="N34" s="86"/>
      <c r="O34" s="350">
        <f>IF(SUM(E34:N34)=PSA!I50,SUM(E34:N34),0)</f>
        <v>-33237</v>
      </c>
    </row>
    <row r="35" spans="1:15" ht="12.75">
      <c r="A35" s="272" t="s">
        <v>559</v>
      </c>
      <c r="B35" s="264"/>
      <c r="C35" s="273"/>
      <c r="D35" s="271" t="s">
        <v>355</v>
      </c>
      <c r="E35" s="86"/>
      <c r="F35" s="86"/>
      <c r="G35" s="86"/>
      <c r="H35" s="86"/>
      <c r="I35" s="86"/>
      <c r="J35" s="86"/>
      <c r="K35" s="86"/>
      <c r="L35" s="86"/>
      <c r="M35" s="86">
        <f>SUM(PSA!G51)</f>
        <v>0</v>
      </c>
      <c r="N35" s="86"/>
      <c r="O35" s="350">
        <f>IF(SUM(E35:N35)=PSA!I51,SUM(E35:N35),0)</f>
        <v>0</v>
      </c>
    </row>
    <row r="36" spans="1:15" ht="12.75">
      <c r="A36" s="274" t="s">
        <v>560</v>
      </c>
      <c r="B36" s="264"/>
      <c r="C36" s="273"/>
      <c r="D36" s="271" t="s">
        <v>357</v>
      </c>
      <c r="E36" s="86"/>
      <c r="F36" s="86"/>
      <c r="G36" s="86"/>
      <c r="H36" s="86"/>
      <c r="I36" s="86"/>
      <c r="J36" s="86"/>
      <c r="K36" s="86"/>
      <c r="L36" s="86"/>
      <c r="M36" s="86">
        <f>SUM(PSA!G52)</f>
        <v>-50.81</v>
      </c>
      <c r="N36" s="86"/>
      <c r="O36" s="350">
        <f>IF(SUM(E36:N36)=PSA!I52,SUM(E36:N36),0)</f>
        <v>-50.81</v>
      </c>
    </row>
    <row r="37" spans="1:15" ht="12.75">
      <c r="A37" s="259" t="s">
        <v>561</v>
      </c>
      <c r="B37" s="264"/>
      <c r="C37" s="273"/>
      <c r="D37" s="271" t="s">
        <v>359</v>
      </c>
      <c r="E37" s="86"/>
      <c r="F37" s="86"/>
      <c r="G37" s="86"/>
      <c r="H37" s="86"/>
      <c r="I37" s="86"/>
      <c r="J37" s="86"/>
      <c r="K37" s="86"/>
      <c r="L37" s="86"/>
      <c r="M37" s="86">
        <f>SUM(PSA!G53)</f>
        <v>-892.82</v>
      </c>
      <c r="N37" s="86"/>
      <c r="O37" s="350">
        <f>IF(SUM(E37:N37)=PSA!I53,SUM(E37:N37),0)</f>
        <v>-892.82</v>
      </c>
    </row>
    <row r="38" spans="1:15" ht="12.75">
      <c r="A38" s="259" t="s">
        <v>562</v>
      </c>
      <c r="B38" s="264"/>
      <c r="C38" s="273"/>
      <c r="D38" s="271" t="s">
        <v>361</v>
      </c>
      <c r="E38" s="86"/>
      <c r="F38" s="86"/>
      <c r="G38" s="86"/>
      <c r="H38" s="86"/>
      <c r="I38" s="86"/>
      <c r="J38" s="86"/>
      <c r="K38" s="86"/>
      <c r="L38" s="86"/>
      <c r="M38" s="86">
        <f>SUM(PSA!G54)</f>
        <v>-21382.03</v>
      </c>
      <c r="N38" s="86"/>
      <c r="O38" s="350">
        <f>IF(SUM(E38:N38)=PSA!I54,SUM(E38:N38),0)</f>
        <v>-21382.03</v>
      </c>
    </row>
    <row r="39" spans="1:15" ht="12.75">
      <c r="A39" s="714" t="s">
        <v>457</v>
      </c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</row>
  </sheetData>
  <sheetProtection/>
  <mergeCells count="11">
    <mergeCell ref="A3:O3"/>
    <mergeCell ref="A4:O4"/>
    <mergeCell ref="A6:A7"/>
    <mergeCell ref="B6:D7"/>
    <mergeCell ref="E6:N6"/>
    <mergeCell ref="O6:O7"/>
    <mergeCell ref="A39:O39"/>
    <mergeCell ref="B8:D8"/>
    <mergeCell ref="C18:D18"/>
    <mergeCell ref="B24:D24"/>
    <mergeCell ref="B25:D2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3">
      <selection activeCell="A18" sqref="A18:I18"/>
    </sheetView>
  </sheetViews>
  <sheetFormatPr defaultColWidth="9.140625" defaultRowHeight="12.75"/>
  <cols>
    <col min="1" max="1" width="5.57421875" style="77" customWidth="1"/>
    <col min="2" max="2" width="0" style="77" hidden="1" customWidth="1"/>
    <col min="3" max="3" width="30.140625" style="77" customWidth="1"/>
    <col min="4" max="4" width="18.28125" style="77" customWidth="1"/>
    <col min="5" max="5" width="0" style="77" hidden="1" customWidth="1"/>
    <col min="6" max="6" width="11.7109375" style="77" customWidth="1"/>
    <col min="7" max="7" width="8.57421875" style="77" customWidth="1"/>
    <col min="8" max="8" width="12.140625" style="77" customWidth="1"/>
    <col min="9" max="9" width="13.140625" style="77" customWidth="1"/>
    <col min="10" max="16384" width="9.140625" style="77" customWidth="1"/>
  </cols>
  <sheetData>
    <row r="1" spans="4:9" ht="15.75">
      <c r="D1" s="68"/>
      <c r="G1" s="77" t="s">
        <v>189</v>
      </c>
      <c r="H1" s="69"/>
      <c r="I1" s="69"/>
    </row>
    <row r="2" spans="7:9" ht="15.75">
      <c r="G2" s="77" t="s">
        <v>58</v>
      </c>
      <c r="H2" s="69"/>
      <c r="I2" s="69"/>
    </row>
    <row r="4" spans="1:9" ht="15.75">
      <c r="A4" s="578" t="s">
        <v>190</v>
      </c>
      <c r="B4" s="578"/>
      <c r="C4" s="578"/>
      <c r="D4" s="578"/>
      <c r="E4" s="578"/>
      <c r="F4" s="578"/>
      <c r="G4" s="578"/>
      <c r="H4" s="578"/>
      <c r="I4" s="578"/>
    </row>
    <row r="5" spans="1:9" ht="15.75">
      <c r="A5" s="579" t="s">
        <v>191</v>
      </c>
      <c r="B5" s="579"/>
      <c r="C5" s="579"/>
      <c r="D5" s="579"/>
      <c r="E5" s="579"/>
      <c r="F5" s="579"/>
      <c r="G5" s="579"/>
      <c r="H5" s="579"/>
      <c r="I5" s="579"/>
    </row>
    <row r="6" spans="1:9" ht="15.75">
      <c r="A6" s="578" t="s">
        <v>658</v>
      </c>
      <c r="B6" s="578"/>
      <c r="C6" s="578"/>
      <c r="D6" s="578"/>
      <c r="E6" s="578"/>
      <c r="F6" s="578"/>
      <c r="G6" s="578"/>
      <c r="H6" s="578"/>
      <c r="I6" s="578"/>
    </row>
    <row r="7" spans="1:9" ht="15">
      <c r="A7" s="573" t="s">
        <v>192</v>
      </c>
      <c r="B7" s="573"/>
      <c r="C7" s="573"/>
      <c r="D7" s="573"/>
      <c r="E7" s="573"/>
      <c r="F7" s="573"/>
      <c r="G7" s="573"/>
      <c r="H7" s="573"/>
      <c r="I7" s="573"/>
    </row>
    <row r="8" spans="1:9" ht="15">
      <c r="A8" s="573" t="s">
        <v>373</v>
      </c>
      <c r="B8" s="573"/>
      <c r="C8" s="573"/>
      <c r="D8" s="573"/>
      <c r="E8" s="573"/>
      <c r="F8" s="573"/>
      <c r="G8" s="573"/>
      <c r="H8" s="573"/>
      <c r="I8" s="573"/>
    </row>
    <row r="9" spans="1:9" ht="15">
      <c r="A9" s="573" t="s">
        <v>193</v>
      </c>
      <c r="B9" s="573"/>
      <c r="C9" s="573"/>
      <c r="D9" s="573"/>
      <c r="E9" s="573"/>
      <c r="F9" s="573"/>
      <c r="G9" s="573"/>
      <c r="H9" s="573"/>
      <c r="I9" s="573"/>
    </row>
    <row r="10" spans="1:9" ht="15">
      <c r="A10" s="573" t="s">
        <v>194</v>
      </c>
      <c r="B10" s="573"/>
      <c r="C10" s="573"/>
      <c r="D10" s="573"/>
      <c r="E10" s="573"/>
      <c r="F10" s="573"/>
      <c r="G10" s="573"/>
      <c r="H10" s="573"/>
      <c r="I10" s="573"/>
    </row>
    <row r="11" spans="1:9" ht="15">
      <c r="A11" s="580"/>
      <c r="B11" s="580"/>
      <c r="C11" s="580"/>
      <c r="D11" s="580"/>
      <c r="E11" s="580"/>
      <c r="F11" s="580"/>
      <c r="G11" s="580"/>
      <c r="H11" s="580"/>
      <c r="I11" s="580"/>
    </row>
    <row r="12" spans="1:9" ht="14.25">
      <c r="A12" s="572" t="s">
        <v>195</v>
      </c>
      <c r="B12" s="572"/>
      <c r="C12" s="572"/>
      <c r="D12" s="572"/>
      <c r="E12" s="572"/>
      <c r="F12" s="572"/>
      <c r="G12" s="572"/>
      <c r="H12" s="572"/>
      <c r="I12" s="572"/>
    </row>
    <row r="13" spans="1:9" ht="15">
      <c r="A13" s="573"/>
      <c r="B13" s="573"/>
      <c r="C13" s="573"/>
      <c r="D13" s="573"/>
      <c r="E13" s="573"/>
      <c r="F13" s="573"/>
      <c r="G13" s="573"/>
      <c r="H13" s="573"/>
      <c r="I13" s="573"/>
    </row>
    <row r="14" spans="1:9" ht="14.25">
      <c r="A14" s="572" t="s">
        <v>704</v>
      </c>
      <c r="B14" s="572"/>
      <c r="C14" s="572"/>
      <c r="D14" s="572"/>
      <c r="E14" s="572"/>
      <c r="F14" s="572"/>
      <c r="G14" s="572"/>
      <c r="H14" s="572"/>
      <c r="I14" s="572"/>
    </row>
    <row r="15" spans="1:9" ht="9.75" customHeight="1">
      <c r="A15" s="234"/>
      <c r="B15" s="184"/>
      <c r="C15" s="184"/>
      <c r="D15" s="184"/>
      <c r="E15" s="184"/>
      <c r="F15" s="184"/>
      <c r="G15" s="184"/>
      <c r="H15" s="184"/>
      <c r="I15" s="184"/>
    </row>
    <row r="16" spans="1:9" ht="15">
      <c r="A16" s="573" t="s">
        <v>741</v>
      </c>
      <c r="B16" s="573"/>
      <c r="C16" s="573"/>
      <c r="D16" s="573"/>
      <c r="E16" s="573"/>
      <c r="F16" s="573"/>
      <c r="G16" s="573"/>
      <c r="H16" s="573"/>
      <c r="I16" s="573"/>
    </row>
    <row r="17" spans="1:9" ht="15">
      <c r="A17" s="573" t="s">
        <v>66</v>
      </c>
      <c r="B17" s="573"/>
      <c r="C17" s="573"/>
      <c r="D17" s="573"/>
      <c r="E17" s="573"/>
      <c r="F17" s="573"/>
      <c r="G17" s="573"/>
      <c r="H17" s="573"/>
      <c r="I17" s="573"/>
    </row>
    <row r="18" spans="1:9" s="184" customFormat="1" ht="15" customHeight="1">
      <c r="A18" s="575" t="s">
        <v>703</v>
      </c>
      <c r="B18" s="575"/>
      <c r="C18" s="575"/>
      <c r="D18" s="575"/>
      <c r="E18" s="575"/>
      <c r="F18" s="575"/>
      <c r="G18" s="575"/>
      <c r="H18" s="575"/>
      <c r="I18" s="575"/>
    </row>
    <row r="19" spans="1:9" s="76" customFormat="1" ht="49.5" customHeight="1">
      <c r="A19" s="576" t="s">
        <v>67</v>
      </c>
      <c r="B19" s="576"/>
      <c r="C19" s="576" t="s">
        <v>68</v>
      </c>
      <c r="D19" s="576"/>
      <c r="E19" s="576"/>
      <c r="F19" s="576"/>
      <c r="G19" s="83" t="s">
        <v>196</v>
      </c>
      <c r="H19" s="70" t="s">
        <v>197</v>
      </c>
      <c r="I19" s="70" t="s">
        <v>198</v>
      </c>
    </row>
    <row r="20" spans="1:9" ht="15.75" customHeight="1">
      <c r="A20" s="345" t="s">
        <v>72</v>
      </c>
      <c r="B20" s="343" t="s">
        <v>199</v>
      </c>
      <c r="C20" s="560" t="s">
        <v>199</v>
      </c>
      <c r="D20" s="560"/>
      <c r="E20" s="560"/>
      <c r="F20" s="560"/>
      <c r="G20" s="343"/>
      <c r="H20" s="343">
        <f>H21+H26+H27</f>
        <v>820010.39</v>
      </c>
      <c r="I20" s="343">
        <f>I21+I26+I27</f>
        <v>852645.26</v>
      </c>
    </row>
    <row r="21" spans="1:12" ht="15.75" customHeight="1">
      <c r="A21" s="344" t="s">
        <v>74</v>
      </c>
      <c r="B21" s="349" t="s">
        <v>200</v>
      </c>
      <c r="C21" s="577" t="s">
        <v>200</v>
      </c>
      <c r="D21" s="577"/>
      <c r="E21" s="577"/>
      <c r="F21" s="577"/>
      <c r="G21" s="349"/>
      <c r="H21" s="343">
        <f>H22+H23+H24+H25</f>
        <v>818087.15</v>
      </c>
      <c r="I21" s="343">
        <f>I22+I23+I24+I25</f>
        <v>850832.04</v>
      </c>
      <c r="K21" s="77" t="s">
        <v>739</v>
      </c>
      <c r="L21" s="77" t="s">
        <v>740</v>
      </c>
    </row>
    <row r="22" spans="1:12" ht="15.75" customHeight="1">
      <c r="A22" s="72" t="s">
        <v>201</v>
      </c>
      <c r="B22" s="73" t="s">
        <v>141</v>
      </c>
      <c r="C22" s="569" t="s">
        <v>141</v>
      </c>
      <c r="D22" s="569"/>
      <c r="E22" s="569"/>
      <c r="F22" s="569"/>
      <c r="G22" s="73"/>
      <c r="H22" s="500">
        <v>540722.4</v>
      </c>
      <c r="I22" s="500">
        <v>571216.19</v>
      </c>
      <c r="K22" s="77">
        <f>SUM(H21+'FS-20-4'!I24)</f>
        <v>-23202.920000000042</v>
      </c>
      <c r="L22" s="77">
        <f>SUM(FBA!G54-FBA!F54)</f>
        <v>23202.92</v>
      </c>
    </row>
    <row r="23" spans="1:9" ht="15.75" customHeight="1">
      <c r="A23" s="72" t="s">
        <v>202</v>
      </c>
      <c r="B23" s="75" t="s">
        <v>203</v>
      </c>
      <c r="C23" s="570" t="s">
        <v>203</v>
      </c>
      <c r="D23" s="570"/>
      <c r="E23" s="570"/>
      <c r="F23" s="570"/>
      <c r="G23" s="75"/>
      <c r="H23" s="75">
        <v>265197.59</v>
      </c>
      <c r="I23" s="75">
        <v>267888.33</v>
      </c>
    </row>
    <row r="24" spans="1:9" ht="15.75" customHeight="1">
      <c r="A24" s="72" t="s">
        <v>204</v>
      </c>
      <c r="B24" s="73" t="s">
        <v>205</v>
      </c>
      <c r="C24" s="570" t="s">
        <v>205</v>
      </c>
      <c r="D24" s="570"/>
      <c r="E24" s="570"/>
      <c r="F24" s="570"/>
      <c r="G24" s="73"/>
      <c r="H24" s="75">
        <v>11196.54</v>
      </c>
      <c r="I24" s="75">
        <v>10407.48</v>
      </c>
    </row>
    <row r="25" spans="1:9" ht="15.75" customHeight="1">
      <c r="A25" s="72" t="s">
        <v>206</v>
      </c>
      <c r="B25" s="75" t="s">
        <v>207</v>
      </c>
      <c r="C25" s="570" t="s">
        <v>207</v>
      </c>
      <c r="D25" s="570"/>
      <c r="E25" s="570"/>
      <c r="F25" s="570"/>
      <c r="G25" s="75"/>
      <c r="H25" s="75">
        <v>970.62</v>
      </c>
      <c r="I25" s="75">
        <v>1320.04</v>
      </c>
    </row>
    <row r="26" spans="1:9" ht="15.75" customHeight="1">
      <c r="A26" s="72" t="s">
        <v>86</v>
      </c>
      <c r="B26" s="73" t="s">
        <v>208</v>
      </c>
      <c r="C26" s="570" t="s">
        <v>208</v>
      </c>
      <c r="D26" s="570"/>
      <c r="E26" s="570"/>
      <c r="F26" s="570"/>
      <c r="G26" s="73"/>
      <c r="H26" s="71"/>
      <c r="I26" s="71"/>
    </row>
    <row r="27" spans="1:9" ht="15.75" customHeight="1">
      <c r="A27" s="344" t="s">
        <v>108</v>
      </c>
      <c r="B27" s="349" t="s">
        <v>209</v>
      </c>
      <c r="C27" s="574" t="s">
        <v>209</v>
      </c>
      <c r="D27" s="574"/>
      <c r="E27" s="574"/>
      <c r="F27" s="574"/>
      <c r="G27" s="349"/>
      <c r="H27" s="343">
        <f>H28+H29</f>
        <v>1923.24</v>
      </c>
      <c r="I27" s="343">
        <f>I28+I29</f>
        <v>1813.22</v>
      </c>
    </row>
    <row r="28" spans="1:9" ht="15.75" customHeight="1">
      <c r="A28" s="72" t="s">
        <v>210</v>
      </c>
      <c r="B28" s="75" t="s">
        <v>211</v>
      </c>
      <c r="C28" s="570" t="s">
        <v>211</v>
      </c>
      <c r="D28" s="570"/>
      <c r="E28" s="570"/>
      <c r="F28" s="570"/>
      <c r="G28" s="75" t="s">
        <v>724</v>
      </c>
      <c r="H28" s="75">
        <v>1923.24</v>
      </c>
      <c r="I28" s="75">
        <v>1813.22</v>
      </c>
    </row>
    <row r="29" spans="1:9" ht="15.75" customHeight="1">
      <c r="A29" s="72" t="s">
        <v>212</v>
      </c>
      <c r="B29" s="75" t="s">
        <v>213</v>
      </c>
      <c r="C29" s="570" t="s">
        <v>213</v>
      </c>
      <c r="D29" s="570"/>
      <c r="E29" s="570"/>
      <c r="F29" s="570"/>
      <c r="G29" s="75"/>
      <c r="H29" s="71"/>
      <c r="I29" s="71"/>
    </row>
    <row r="30" spans="1:9" ht="15.75" customHeight="1">
      <c r="A30" s="345" t="s">
        <v>111</v>
      </c>
      <c r="B30" s="343" t="s">
        <v>214</v>
      </c>
      <c r="C30" s="560" t="s">
        <v>214</v>
      </c>
      <c r="D30" s="560"/>
      <c r="E30" s="560"/>
      <c r="F30" s="560"/>
      <c r="G30" s="343"/>
      <c r="H30" s="343">
        <f>SUM(H31:H44)</f>
        <v>-819117.5700000002</v>
      </c>
      <c r="I30" s="343">
        <f>SUM(I31:I44)</f>
        <v>-851993.77</v>
      </c>
    </row>
    <row r="31" spans="1:9" ht="15.75" customHeight="1">
      <c r="A31" s="72" t="s">
        <v>74</v>
      </c>
      <c r="B31" s="73" t="s">
        <v>215</v>
      </c>
      <c r="C31" s="570" t="s">
        <v>216</v>
      </c>
      <c r="D31" s="570"/>
      <c r="E31" s="570"/>
      <c r="F31" s="570"/>
      <c r="G31" s="73"/>
      <c r="H31" s="75">
        <v>-659449.27</v>
      </c>
      <c r="I31" s="75">
        <v>-671750.9</v>
      </c>
    </row>
    <row r="32" spans="1:9" ht="15.75" customHeight="1">
      <c r="A32" s="72" t="s">
        <v>86</v>
      </c>
      <c r="B32" s="73" t="s">
        <v>217</v>
      </c>
      <c r="C32" s="570" t="s">
        <v>218</v>
      </c>
      <c r="D32" s="570"/>
      <c r="E32" s="570"/>
      <c r="F32" s="570"/>
      <c r="G32" s="73"/>
      <c r="H32" s="75">
        <v>-71432.89</v>
      </c>
      <c r="I32" s="75">
        <v>-78897.74</v>
      </c>
    </row>
    <row r="33" spans="1:9" ht="15.75" customHeight="1">
      <c r="A33" s="72" t="s">
        <v>108</v>
      </c>
      <c r="B33" s="73" t="s">
        <v>219</v>
      </c>
      <c r="C33" s="570" t="s">
        <v>220</v>
      </c>
      <c r="D33" s="570"/>
      <c r="E33" s="570"/>
      <c r="F33" s="570"/>
      <c r="G33" s="73"/>
      <c r="H33" s="75">
        <v>-30198.89</v>
      </c>
      <c r="I33" s="75">
        <v>-33303.21</v>
      </c>
    </row>
    <row r="34" spans="1:9" ht="15.75" customHeight="1">
      <c r="A34" s="72" t="s">
        <v>110</v>
      </c>
      <c r="B34" s="73" t="s">
        <v>221</v>
      </c>
      <c r="C34" s="569" t="s">
        <v>222</v>
      </c>
      <c r="D34" s="569"/>
      <c r="E34" s="569"/>
      <c r="F34" s="569"/>
      <c r="G34" s="73"/>
      <c r="H34" s="75"/>
      <c r="I34" s="75"/>
    </row>
    <row r="35" spans="1:9" ht="15.75" customHeight="1">
      <c r="A35" s="72" t="s">
        <v>136</v>
      </c>
      <c r="B35" s="73" t="s">
        <v>223</v>
      </c>
      <c r="C35" s="569" t="s">
        <v>224</v>
      </c>
      <c r="D35" s="569"/>
      <c r="E35" s="569"/>
      <c r="F35" s="569"/>
      <c r="G35" s="73"/>
      <c r="H35" s="75"/>
      <c r="I35" s="75">
        <v>-36.08</v>
      </c>
    </row>
    <row r="36" spans="1:9" ht="15.75" customHeight="1">
      <c r="A36" s="72" t="s">
        <v>225</v>
      </c>
      <c r="B36" s="73" t="s">
        <v>226</v>
      </c>
      <c r="C36" s="569" t="s">
        <v>227</v>
      </c>
      <c r="D36" s="569"/>
      <c r="E36" s="569"/>
      <c r="F36" s="569"/>
      <c r="G36" s="73"/>
      <c r="H36" s="75">
        <v>-3197.56</v>
      </c>
      <c r="I36" s="75">
        <v>-2672.66</v>
      </c>
    </row>
    <row r="37" spans="1:9" ht="15.75" customHeight="1">
      <c r="A37" s="72" t="s">
        <v>228</v>
      </c>
      <c r="B37" s="73" t="s">
        <v>229</v>
      </c>
      <c r="C37" s="569" t="s">
        <v>230</v>
      </c>
      <c r="D37" s="569"/>
      <c r="E37" s="569"/>
      <c r="F37" s="569"/>
      <c r="G37" s="73"/>
      <c r="H37" s="75"/>
      <c r="I37" s="75"/>
    </row>
    <row r="38" spans="1:9" ht="12.75" customHeight="1">
      <c r="A38" s="72" t="s">
        <v>231</v>
      </c>
      <c r="B38" s="73" t="s">
        <v>232</v>
      </c>
      <c r="C38" s="570" t="s">
        <v>232</v>
      </c>
      <c r="D38" s="570"/>
      <c r="E38" s="570"/>
      <c r="F38" s="570"/>
      <c r="G38" s="73"/>
      <c r="H38" s="75"/>
      <c r="I38" s="75"/>
    </row>
    <row r="39" spans="1:9" ht="12.75" customHeight="1">
      <c r="A39" s="72" t="s">
        <v>233</v>
      </c>
      <c r="B39" s="73" t="s">
        <v>234</v>
      </c>
      <c r="C39" s="569" t="s">
        <v>234</v>
      </c>
      <c r="D39" s="569"/>
      <c r="E39" s="569"/>
      <c r="F39" s="569"/>
      <c r="G39" s="73"/>
      <c r="H39" s="499">
        <v>-12876.62</v>
      </c>
      <c r="I39" s="499">
        <v>-19204.12</v>
      </c>
    </row>
    <row r="40" spans="1:9" ht="15.75" customHeight="1">
      <c r="A40" s="72" t="s">
        <v>235</v>
      </c>
      <c r="B40" s="73" t="s">
        <v>236</v>
      </c>
      <c r="C40" s="570" t="s">
        <v>237</v>
      </c>
      <c r="D40" s="570"/>
      <c r="E40" s="570"/>
      <c r="F40" s="570"/>
      <c r="G40" s="73"/>
      <c r="H40" s="75">
        <v>-20516.43</v>
      </c>
      <c r="I40" s="75">
        <v>-25082.67</v>
      </c>
    </row>
    <row r="41" spans="1:9" ht="15.75" customHeight="1">
      <c r="A41" s="72" t="s">
        <v>238</v>
      </c>
      <c r="B41" s="73" t="s">
        <v>239</v>
      </c>
      <c r="C41" s="570" t="s">
        <v>240</v>
      </c>
      <c r="D41" s="570"/>
      <c r="E41" s="570"/>
      <c r="F41" s="570"/>
      <c r="G41" s="73"/>
      <c r="H41" s="75"/>
      <c r="I41" s="75"/>
    </row>
    <row r="42" spans="1:9" ht="15.75" customHeight="1">
      <c r="A42" s="72" t="s">
        <v>241</v>
      </c>
      <c r="B42" s="73" t="s">
        <v>242</v>
      </c>
      <c r="C42" s="570" t="s">
        <v>243</v>
      </c>
      <c r="D42" s="570"/>
      <c r="E42" s="570"/>
      <c r="F42" s="570"/>
      <c r="G42" s="73"/>
      <c r="H42" s="75"/>
      <c r="I42" s="75"/>
    </row>
    <row r="43" spans="1:9" ht="15.75" customHeight="1">
      <c r="A43" s="72" t="s">
        <v>244</v>
      </c>
      <c r="B43" s="73" t="s">
        <v>245</v>
      </c>
      <c r="C43" s="570" t="s">
        <v>246</v>
      </c>
      <c r="D43" s="570"/>
      <c r="E43" s="570"/>
      <c r="F43" s="570"/>
      <c r="G43" s="73"/>
      <c r="H43" s="75">
        <v>-50.81</v>
      </c>
      <c r="I43" s="75">
        <v>-92.13</v>
      </c>
    </row>
    <row r="44" spans="1:9" ht="15.75" customHeight="1">
      <c r="A44" s="72" t="s">
        <v>247</v>
      </c>
      <c r="B44" s="73" t="s">
        <v>248</v>
      </c>
      <c r="C44" s="565" t="s">
        <v>249</v>
      </c>
      <c r="D44" s="565"/>
      <c r="E44" s="565"/>
      <c r="F44" s="565"/>
      <c r="G44" s="73"/>
      <c r="H44" s="75">
        <v>-21395.1</v>
      </c>
      <c r="I44" s="75">
        <v>-20954.26</v>
      </c>
    </row>
    <row r="45" spans="1:9" ht="15.75" customHeight="1">
      <c r="A45" s="343" t="s">
        <v>113</v>
      </c>
      <c r="B45" s="342" t="s">
        <v>250</v>
      </c>
      <c r="C45" s="562" t="s">
        <v>250</v>
      </c>
      <c r="D45" s="562"/>
      <c r="E45" s="562"/>
      <c r="F45" s="562"/>
      <c r="G45" s="342"/>
      <c r="H45" s="343">
        <f>H20+H30</f>
        <v>892.8199999998324</v>
      </c>
      <c r="I45" s="343">
        <f>I20+I30</f>
        <v>651.4899999999907</v>
      </c>
    </row>
    <row r="46" spans="1:9" ht="15.75" customHeight="1">
      <c r="A46" s="343" t="s">
        <v>139</v>
      </c>
      <c r="B46" s="343" t="s">
        <v>251</v>
      </c>
      <c r="C46" s="568" t="s">
        <v>251</v>
      </c>
      <c r="D46" s="568"/>
      <c r="E46" s="568"/>
      <c r="F46" s="568"/>
      <c r="G46" s="343"/>
      <c r="H46" s="522">
        <f>H47+H48+H49</f>
        <v>8.881784197001252E-15</v>
      </c>
      <c r="I46" s="343">
        <f>I47-I48+I49</f>
        <v>0</v>
      </c>
    </row>
    <row r="47" spans="1:9" ht="15.75" customHeight="1">
      <c r="A47" s="75" t="s">
        <v>252</v>
      </c>
      <c r="B47" s="73" t="s">
        <v>253</v>
      </c>
      <c r="C47" s="565" t="s">
        <v>254</v>
      </c>
      <c r="D47" s="565"/>
      <c r="E47" s="565"/>
      <c r="F47" s="565"/>
      <c r="G47" s="497"/>
      <c r="H47" s="75">
        <v>511.99</v>
      </c>
      <c r="I47" s="75"/>
    </row>
    <row r="48" spans="1:9" ht="15.75" customHeight="1">
      <c r="A48" s="75" t="s">
        <v>86</v>
      </c>
      <c r="B48" s="73" t="s">
        <v>255</v>
      </c>
      <c r="C48" s="565" t="s">
        <v>255</v>
      </c>
      <c r="D48" s="565"/>
      <c r="E48" s="565"/>
      <c r="F48" s="565"/>
      <c r="G48" s="75"/>
      <c r="H48" s="75">
        <v>-508.75</v>
      </c>
      <c r="I48" s="75"/>
    </row>
    <row r="49" spans="1:9" ht="15.75">
      <c r="A49" s="75" t="s">
        <v>256</v>
      </c>
      <c r="B49" s="73" t="s">
        <v>257</v>
      </c>
      <c r="C49" s="565" t="s">
        <v>258</v>
      </c>
      <c r="D49" s="565"/>
      <c r="E49" s="565"/>
      <c r="F49" s="565"/>
      <c r="G49" s="75"/>
      <c r="H49" s="75">
        <v>-3.24</v>
      </c>
      <c r="I49" s="75"/>
    </row>
    <row r="50" spans="1:9" ht="15.75">
      <c r="A50" s="71" t="s">
        <v>146</v>
      </c>
      <c r="B50" s="74" t="s">
        <v>259</v>
      </c>
      <c r="C50" s="559" t="s">
        <v>259</v>
      </c>
      <c r="D50" s="559"/>
      <c r="E50" s="559"/>
      <c r="F50" s="559"/>
      <c r="G50" s="497" t="s">
        <v>725</v>
      </c>
      <c r="H50" s="71">
        <v>-892.82</v>
      </c>
      <c r="I50" s="71">
        <v>-716.36</v>
      </c>
    </row>
    <row r="51" spans="1:9" ht="30" customHeight="1">
      <c r="A51" s="71" t="s">
        <v>172</v>
      </c>
      <c r="B51" s="74" t="s">
        <v>260</v>
      </c>
      <c r="C51" s="571" t="s">
        <v>260</v>
      </c>
      <c r="D51" s="571"/>
      <c r="E51" s="571"/>
      <c r="F51" s="571"/>
      <c r="G51" s="71"/>
      <c r="H51" s="71"/>
      <c r="I51" s="71"/>
    </row>
    <row r="52" spans="1:9" ht="15.75">
      <c r="A52" s="71" t="s">
        <v>184</v>
      </c>
      <c r="B52" s="74" t="s">
        <v>261</v>
      </c>
      <c r="C52" s="559" t="s">
        <v>261</v>
      </c>
      <c r="D52" s="559"/>
      <c r="E52" s="559"/>
      <c r="F52" s="559"/>
      <c r="G52" s="71"/>
      <c r="H52" s="71"/>
      <c r="I52" s="71"/>
    </row>
    <row r="53" spans="1:9" ht="30" customHeight="1">
      <c r="A53" s="343" t="s">
        <v>262</v>
      </c>
      <c r="B53" s="343" t="s">
        <v>263</v>
      </c>
      <c r="C53" s="560" t="s">
        <v>263</v>
      </c>
      <c r="D53" s="560"/>
      <c r="E53" s="560"/>
      <c r="F53" s="560"/>
      <c r="G53" s="519" t="s">
        <v>702</v>
      </c>
      <c r="H53" s="522">
        <f>H45+H46+H50+H51+H52</f>
        <v>-1.6768808563938364E-10</v>
      </c>
      <c r="I53" s="343">
        <f>I45+I46+I50+I51+I52</f>
        <v>-64.87000000000933</v>
      </c>
    </row>
    <row r="54" spans="1:9" ht="15.75">
      <c r="A54" s="71" t="s">
        <v>74</v>
      </c>
      <c r="B54" s="71" t="s">
        <v>264</v>
      </c>
      <c r="C54" s="561" t="s">
        <v>264</v>
      </c>
      <c r="D54" s="561"/>
      <c r="E54" s="561"/>
      <c r="F54" s="561"/>
      <c r="G54" s="71"/>
      <c r="H54" s="71"/>
      <c r="I54" s="71"/>
    </row>
    <row r="55" spans="1:9" ht="15.75">
      <c r="A55" s="343" t="s">
        <v>265</v>
      </c>
      <c r="B55" s="342" t="s">
        <v>266</v>
      </c>
      <c r="C55" s="562" t="s">
        <v>266</v>
      </c>
      <c r="D55" s="562"/>
      <c r="E55" s="562"/>
      <c r="F55" s="562"/>
      <c r="G55" s="343"/>
      <c r="H55" s="522">
        <f>H53+H54</f>
        <v>-1.6768808563938364E-10</v>
      </c>
      <c r="I55" s="343">
        <f>I53+I54</f>
        <v>-64.87000000000933</v>
      </c>
    </row>
    <row r="56" spans="1:9" ht="15.75">
      <c r="A56" s="75" t="s">
        <v>74</v>
      </c>
      <c r="B56" s="73" t="s">
        <v>267</v>
      </c>
      <c r="C56" s="565" t="s">
        <v>267</v>
      </c>
      <c r="D56" s="565"/>
      <c r="E56" s="565"/>
      <c r="F56" s="565"/>
      <c r="G56" s="75"/>
      <c r="H56" s="75"/>
      <c r="I56" s="75"/>
    </row>
    <row r="57" spans="1:9" ht="15.75">
      <c r="A57" s="75" t="s">
        <v>86</v>
      </c>
      <c r="B57" s="73" t="s">
        <v>268</v>
      </c>
      <c r="C57" s="565" t="s">
        <v>268</v>
      </c>
      <c r="D57" s="565"/>
      <c r="E57" s="565"/>
      <c r="F57" s="565"/>
      <c r="G57" s="75"/>
      <c r="H57" s="75"/>
      <c r="I57" s="75"/>
    </row>
    <row r="58" spans="1:9" ht="12.75">
      <c r="A58" s="76"/>
      <c r="B58" s="76"/>
      <c r="C58" s="76"/>
      <c r="D58" s="76"/>
      <c r="G58" s="188"/>
      <c r="H58" s="188"/>
      <c r="I58" s="188"/>
    </row>
    <row r="59" spans="1:9" ht="12.75" customHeight="1">
      <c r="A59" s="566" t="s">
        <v>744</v>
      </c>
      <c r="B59" s="566"/>
      <c r="C59" s="566"/>
      <c r="D59" s="566"/>
      <c r="E59" s="566"/>
      <c r="F59" s="566"/>
      <c r="G59" s="566"/>
      <c r="H59" s="567" t="s">
        <v>743</v>
      </c>
      <c r="I59" s="567"/>
    </row>
    <row r="60" spans="1:9" s="184" customFormat="1" ht="34.5" customHeight="1">
      <c r="A60" s="563" t="s">
        <v>269</v>
      </c>
      <c r="B60" s="563"/>
      <c r="C60" s="563"/>
      <c r="D60" s="563"/>
      <c r="E60" s="563"/>
      <c r="F60" s="563"/>
      <c r="G60" s="563"/>
      <c r="H60" s="564" t="s">
        <v>188</v>
      </c>
      <c r="I60" s="564"/>
    </row>
    <row r="61" spans="1:9" ht="12.75">
      <c r="A61" s="4" t="s">
        <v>701</v>
      </c>
      <c r="B61" s="4"/>
      <c r="C61" s="4"/>
      <c r="D61" s="4"/>
      <c r="E61" s="1"/>
      <c r="F61" s="4"/>
      <c r="G61" s="4"/>
      <c r="H61" s="4" t="s">
        <v>688</v>
      </c>
      <c r="I61" s="4"/>
    </row>
    <row r="62" spans="1:9" ht="12.75" customHeight="1">
      <c r="A62" s="1" t="s">
        <v>690</v>
      </c>
      <c r="B62" s="1"/>
      <c r="C62" s="1"/>
      <c r="D62" s="1"/>
      <c r="E62" s="1"/>
      <c r="F62" s="1"/>
      <c r="G62" s="1"/>
      <c r="H62" s="558" t="s">
        <v>188</v>
      </c>
      <c r="I62" s="558"/>
    </row>
  </sheetData>
  <sheetProtection/>
  <mergeCells count="59"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C45:F45"/>
    <mergeCell ref="H59:I59"/>
    <mergeCell ref="C46:F46"/>
    <mergeCell ref="C47:F47"/>
    <mergeCell ref="C48:F48"/>
    <mergeCell ref="C49:F49"/>
    <mergeCell ref="C36:F36"/>
    <mergeCell ref="C37:F37"/>
    <mergeCell ref="C38:F38"/>
    <mergeCell ref="C39:F39"/>
    <mergeCell ref="H62:I62"/>
    <mergeCell ref="C52:F52"/>
    <mergeCell ref="C53:F53"/>
    <mergeCell ref="C54:F54"/>
    <mergeCell ref="C55:F55"/>
    <mergeCell ref="A60:G60"/>
    <mergeCell ref="H60:I60"/>
    <mergeCell ref="C56:F56"/>
    <mergeCell ref="C57:F57"/>
    <mergeCell ref="A59:G59"/>
  </mergeCells>
  <printOptions/>
  <pageMargins left="1.1811023622047245" right="0.3937007874015748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9">
      <selection activeCell="O49" sqref="O49"/>
    </sheetView>
  </sheetViews>
  <sheetFormatPr defaultColWidth="9.140625" defaultRowHeight="12.75"/>
  <cols>
    <col min="1" max="1" width="3.28125" style="96" customWidth="1"/>
    <col min="2" max="2" width="26.140625" style="96" customWidth="1"/>
    <col min="3" max="3" width="6.8515625" style="96" customWidth="1"/>
    <col min="4" max="6" width="9.140625" style="96" customWidth="1"/>
    <col min="7" max="7" width="10.140625" style="96" customWidth="1"/>
    <col min="8" max="8" width="9.140625" style="96" customWidth="1"/>
    <col min="9" max="9" width="7.8515625" style="287" customWidth="1"/>
    <col min="10" max="10" width="7.8515625" style="96" customWidth="1"/>
    <col min="11" max="16384" width="9.140625" style="96" customWidth="1"/>
  </cols>
  <sheetData>
    <row r="1" spans="1:10" ht="12.75">
      <c r="A1" s="122"/>
      <c r="B1" s="122"/>
      <c r="C1" s="122"/>
      <c r="D1" s="122"/>
      <c r="E1" s="122"/>
      <c r="F1" s="78"/>
      <c r="H1" s="122"/>
      <c r="I1" s="351"/>
      <c r="J1" s="122"/>
    </row>
    <row r="2" spans="1:10" ht="12.75">
      <c r="A2" s="146"/>
      <c r="B2" s="122"/>
      <c r="C2" s="122"/>
      <c r="D2" s="122"/>
      <c r="E2" s="122"/>
      <c r="F2" s="79" t="s">
        <v>270</v>
      </c>
      <c r="G2" s="122"/>
      <c r="H2" s="122"/>
      <c r="I2" s="351"/>
      <c r="J2" s="122"/>
    </row>
    <row r="3" spans="1:10" ht="12.75">
      <c r="A3" s="122"/>
      <c r="B3" s="122"/>
      <c r="C3" s="80"/>
      <c r="D3" s="80"/>
      <c r="E3" s="122"/>
      <c r="F3" s="79" t="s">
        <v>271</v>
      </c>
      <c r="G3" s="122"/>
      <c r="H3" s="122"/>
      <c r="I3" s="351"/>
      <c r="J3" s="122"/>
    </row>
    <row r="4" spans="1:10" ht="7.5" customHeight="1">
      <c r="A4" s="122"/>
      <c r="B4" s="122"/>
      <c r="C4" s="122"/>
      <c r="D4" s="122"/>
      <c r="E4" s="122"/>
      <c r="F4" s="122"/>
      <c r="G4" s="122"/>
      <c r="H4" s="122"/>
      <c r="I4" s="351"/>
      <c r="J4" s="122"/>
    </row>
    <row r="5" spans="1:13" ht="15.75">
      <c r="A5" s="584" t="s">
        <v>272</v>
      </c>
      <c r="B5" s="584"/>
      <c r="C5" s="584"/>
      <c r="D5" s="584"/>
      <c r="E5" s="584"/>
      <c r="F5" s="584"/>
      <c r="G5" s="584"/>
      <c r="H5" s="584"/>
      <c r="I5" s="584"/>
      <c r="J5" s="584"/>
      <c r="K5" s="81"/>
      <c r="L5" s="81"/>
      <c r="M5" s="81"/>
    </row>
    <row r="6" spans="1:13" ht="18" customHeight="1">
      <c r="A6" s="586" t="s">
        <v>657</v>
      </c>
      <c r="B6" s="586"/>
      <c r="C6" s="586"/>
      <c r="D6" s="586"/>
      <c r="E6" s="586"/>
      <c r="F6" s="586"/>
      <c r="G6" s="586"/>
      <c r="H6" s="586"/>
      <c r="I6" s="586"/>
      <c r="J6" s="586"/>
      <c r="K6" s="352"/>
      <c r="L6" s="352"/>
      <c r="M6" s="352"/>
    </row>
    <row r="7" spans="1:13" ht="18.75" customHeight="1">
      <c r="A7" s="587" t="s">
        <v>192</v>
      </c>
      <c r="B7" s="587"/>
      <c r="C7" s="587"/>
      <c r="D7" s="587"/>
      <c r="E7" s="587"/>
      <c r="F7" s="587"/>
      <c r="G7" s="587"/>
      <c r="H7" s="587"/>
      <c r="I7" s="587"/>
      <c r="J7" s="587"/>
      <c r="K7" s="288"/>
      <c r="L7" s="288"/>
      <c r="M7" s="288"/>
    </row>
    <row r="8" spans="1:13" ht="14.25" customHeight="1">
      <c r="A8" s="588" t="s">
        <v>374</v>
      </c>
      <c r="B8" s="588"/>
      <c r="C8" s="588"/>
      <c r="D8" s="588"/>
      <c r="E8" s="588"/>
      <c r="F8" s="588"/>
      <c r="G8" s="588"/>
      <c r="H8" s="588"/>
      <c r="I8" s="588"/>
      <c r="J8" s="588"/>
      <c r="K8" s="352"/>
      <c r="L8" s="352"/>
      <c r="M8" s="352"/>
    </row>
    <row r="9" spans="1:13" ht="27.75" customHeight="1">
      <c r="A9" s="581" t="s">
        <v>273</v>
      </c>
      <c r="B9" s="581"/>
      <c r="C9" s="581"/>
      <c r="D9" s="581"/>
      <c r="E9" s="581"/>
      <c r="F9" s="581"/>
      <c r="G9" s="581"/>
      <c r="H9" s="581"/>
      <c r="I9" s="581"/>
      <c r="J9" s="581"/>
      <c r="K9" s="289"/>
      <c r="L9" s="289"/>
      <c r="M9" s="289"/>
    </row>
    <row r="10" spans="1:13" ht="10.5" customHeight="1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289"/>
      <c r="L10" s="289"/>
      <c r="M10" s="289"/>
    </row>
    <row r="11" spans="1:13" ht="14.25" customHeight="1">
      <c r="A11" s="583" t="s">
        <v>274</v>
      </c>
      <c r="B11" s="583"/>
      <c r="C11" s="583"/>
      <c r="D11" s="583"/>
      <c r="E11" s="583"/>
      <c r="F11" s="583"/>
      <c r="G11" s="583"/>
      <c r="H11" s="583"/>
      <c r="I11" s="583"/>
      <c r="J11" s="583"/>
      <c r="K11" s="353"/>
      <c r="L11" s="353"/>
      <c r="M11" s="353"/>
    </row>
    <row r="12" spans="1:13" ht="15.75">
      <c r="A12" s="584" t="s">
        <v>705</v>
      </c>
      <c r="B12" s="584"/>
      <c r="C12" s="584"/>
      <c r="D12" s="584"/>
      <c r="E12" s="584"/>
      <c r="F12" s="584"/>
      <c r="G12" s="584"/>
      <c r="H12" s="584"/>
      <c r="I12" s="584"/>
      <c r="J12" s="584"/>
      <c r="K12" s="352"/>
      <c r="L12" s="352"/>
      <c r="M12" s="352"/>
    </row>
    <row r="13" spans="1:13" ht="11.25" customHeight="1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2"/>
      <c r="L13" s="352"/>
      <c r="M13" s="352"/>
    </row>
    <row r="14" spans="1:13" ht="12.75" customHeight="1">
      <c r="A14" s="588" t="s">
        <v>741</v>
      </c>
      <c r="B14" s="588"/>
      <c r="C14" s="588"/>
      <c r="D14" s="588"/>
      <c r="E14" s="588"/>
      <c r="F14" s="588"/>
      <c r="G14" s="588"/>
      <c r="H14" s="588"/>
      <c r="I14" s="588"/>
      <c r="J14" s="588"/>
      <c r="K14" s="352"/>
      <c r="L14" s="352"/>
      <c r="M14" s="352"/>
    </row>
    <row r="15" spans="1:13" ht="13.5" customHeight="1">
      <c r="A15" s="340"/>
      <c r="B15" s="340"/>
      <c r="C15" s="588" t="s">
        <v>66</v>
      </c>
      <c r="D15" s="588"/>
      <c r="E15" s="588"/>
      <c r="F15" s="340"/>
      <c r="G15" s="340"/>
      <c r="H15" s="340"/>
      <c r="I15" s="340"/>
      <c r="J15" s="340"/>
      <c r="K15" s="352"/>
      <c r="L15" s="352"/>
      <c r="M15" s="352"/>
    </row>
    <row r="16" spans="1:10" ht="9" customHeight="1">
      <c r="A16" s="355"/>
      <c r="B16" s="355"/>
      <c r="C16" s="355"/>
      <c r="D16" s="355"/>
      <c r="E16" s="82" t="s">
        <v>706</v>
      </c>
      <c r="F16" s="356"/>
      <c r="G16" s="356"/>
      <c r="H16" s="356"/>
      <c r="I16" s="339"/>
      <c r="J16" s="356"/>
    </row>
    <row r="17" spans="1:10" ht="13.5" customHeight="1">
      <c r="A17" s="585" t="s">
        <v>67</v>
      </c>
      <c r="B17" s="585" t="s">
        <v>68</v>
      </c>
      <c r="C17" s="585" t="s">
        <v>275</v>
      </c>
      <c r="D17" s="585" t="s">
        <v>276</v>
      </c>
      <c r="E17" s="585"/>
      <c r="F17" s="585"/>
      <c r="G17" s="585"/>
      <c r="H17" s="585"/>
      <c r="I17" s="589" t="s">
        <v>277</v>
      </c>
      <c r="J17" s="585" t="s">
        <v>278</v>
      </c>
    </row>
    <row r="18" spans="1:10" ht="63" customHeight="1">
      <c r="A18" s="585"/>
      <c r="B18" s="585"/>
      <c r="C18" s="585"/>
      <c r="D18" s="83" t="s">
        <v>174</v>
      </c>
      <c r="E18" s="83" t="s">
        <v>176</v>
      </c>
      <c r="F18" s="83" t="s">
        <v>279</v>
      </c>
      <c r="G18" s="83" t="s">
        <v>178</v>
      </c>
      <c r="H18" s="83" t="s">
        <v>179</v>
      </c>
      <c r="I18" s="589"/>
      <c r="J18" s="585"/>
    </row>
    <row r="19" spans="1:10" ht="12.75">
      <c r="A19" s="84">
        <v>1</v>
      </c>
      <c r="B19" s="85">
        <v>2</v>
      </c>
      <c r="C19" s="85">
        <v>3</v>
      </c>
      <c r="D19" s="84">
        <v>4</v>
      </c>
      <c r="E19" s="85">
        <v>5</v>
      </c>
      <c r="F19" s="84">
        <v>6</v>
      </c>
      <c r="G19" s="85">
        <v>7</v>
      </c>
      <c r="H19" s="84">
        <v>8</v>
      </c>
      <c r="I19" s="350">
        <v>9</v>
      </c>
      <c r="J19" s="87">
        <v>10</v>
      </c>
    </row>
    <row r="20" spans="1:10" ht="12.75">
      <c r="A20" s="83" t="s">
        <v>280</v>
      </c>
      <c r="B20" s="358" t="s">
        <v>707</v>
      </c>
      <c r="C20" s="359"/>
      <c r="D20" s="311">
        <f>FBA!G77</f>
        <v>0</v>
      </c>
      <c r="E20" s="311">
        <f>FBA!H77</f>
        <v>0</v>
      </c>
      <c r="F20" s="311">
        <f>FBA!I77</f>
        <v>0</v>
      </c>
      <c r="G20" s="311">
        <f>FBA!J77</f>
        <v>0</v>
      </c>
      <c r="H20" s="311">
        <v>182.31</v>
      </c>
      <c r="I20" s="350">
        <v>182.31</v>
      </c>
      <c r="J20" s="307">
        <f>FBA!G85</f>
        <v>0</v>
      </c>
    </row>
    <row r="21" spans="1:10" ht="38.25">
      <c r="A21" s="89" t="s">
        <v>281</v>
      </c>
      <c r="B21" s="90" t="s">
        <v>282</v>
      </c>
      <c r="C21" s="88"/>
      <c r="D21" s="89" t="s">
        <v>283</v>
      </c>
      <c r="E21" s="89"/>
      <c r="F21" s="89" t="s">
        <v>283</v>
      </c>
      <c r="G21" s="89" t="s">
        <v>283</v>
      </c>
      <c r="H21" s="89" t="s">
        <v>283</v>
      </c>
      <c r="I21" s="350">
        <f>E21</f>
        <v>0</v>
      </c>
      <c r="J21" s="89" t="s">
        <v>283</v>
      </c>
    </row>
    <row r="22" spans="1:10" ht="38.25">
      <c r="A22" s="89" t="s">
        <v>284</v>
      </c>
      <c r="B22" s="90" t="s">
        <v>285</v>
      </c>
      <c r="C22" s="88"/>
      <c r="D22" s="89" t="s">
        <v>283</v>
      </c>
      <c r="E22" s="89"/>
      <c r="F22" s="89" t="s">
        <v>283</v>
      </c>
      <c r="G22" s="89" t="s">
        <v>283</v>
      </c>
      <c r="H22" s="89" t="s">
        <v>283</v>
      </c>
      <c r="I22" s="350">
        <f>E22</f>
        <v>0</v>
      </c>
      <c r="J22" s="89" t="s">
        <v>283</v>
      </c>
    </row>
    <row r="23" spans="1:10" ht="25.5">
      <c r="A23" s="89" t="s">
        <v>286</v>
      </c>
      <c r="B23" s="90" t="s">
        <v>287</v>
      </c>
      <c r="C23" s="357"/>
      <c r="D23" s="89" t="s">
        <v>283</v>
      </c>
      <c r="E23" s="89"/>
      <c r="F23" s="89" t="s">
        <v>283</v>
      </c>
      <c r="G23" s="89" t="s">
        <v>283</v>
      </c>
      <c r="H23" s="163"/>
      <c r="I23" s="350">
        <f>E23+H23</f>
        <v>0</v>
      </c>
      <c r="J23" s="89" t="s">
        <v>283</v>
      </c>
    </row>
    <row r="24" spans="1:10" ht="12.75">
      <c r="A24" s="89" t="s">
        <v>288</v>
      </c>
      <c r="B24" s="90" t="s">
        <v>289</v>
      </c>
      <c r="C24" s="357"/>
      <c r="D24" s="89" t="s">
        <v>283</v>
      </c>
      <c r="E24" s="89" t="s">
        <v>283</v>
      </c>
      <c r="F24" s="89"/>
      <c r="G24" s="89" t="s">
        <v>283</v>
      </c>
      <c r="H24" s="89"/>
      <c r="I24" s="350">
        <f>F24+H24</f>
        <v>0</v>
      </c>
      <c r="J24" s="89" t="s">
        <v>283</v>
      </c>
    </row>
    <row r="25" spans="1:10" ht="12.75">
      <c r="A25" s="89" t="s">
        <v>290</v>
      </c>
      <c r="B25" s="90" t="s">
        <v>291</v>
      </c>
      <c r="C25" s="357"/>
      <c r="D25" s="89" t="s">
        <v>283</v>
      </c>
      <c r="E25" s="89" t="s">
        <v>283</v>
      </c>
      <c r="F25" s="89"/>
      <c r="G25" s="89" t="s">
        <v>283</v>
      </c>
      <c r="H25" s="89" t="s">
        <v>283</v>
      </c>
      <c r="I25" s="350">
        <f>F25</f>
        <v>0</v>
      </c>
      <c r="J25" s="89" t="s">
        <v>283</v>
      </c>
    </row>
    <row r="26" spans="1:10" ht="25.5">
      <c r="A26" s="89" t="s">
        <v>292</v>
      </c>
      <c r="B26" s="90" t="s">
        <v>293</v>
      </c>
      <c r="C26" s="357"/>
      <c r="D26" s="89"/>
      <c r="E26" s="89" t="s">
        <v>283</v>
      </c>
      <c r="F26" s="89" t="s">
        <v>283</v>
      </c>
      <c r="G26" s="89" t="s">
        <v>283</v>
      </c>
      <c r="H26" s="89" t="s">
        <v>283</v>
      </c>
      <c r="I26" s="350">
        <f>D26</f>
        <v>0</v>
      </c>
      <c r="J26" s="89"/>
    </row>
    <row r="27" spans="1:10" ht="25.5">
      <c r="A27" s="89" t="s">
        <v>294</v>
      </c>
      <c r="B27" s="90" t="s">
        <v>295</v>
      </c>
      <c r="C27" s="88"/>
      <c r="D27" s="89" t="s">
        <v>283</v>
      </c>
      <c r="E27" s="89" t="s">
        <v>283</v>
      </c>
      <c r="F27" s="89" t="s">
        <v>283</v>
      </c>
      <c r="G27" s="89"/>
      <c r="H27" s="89">
        <v>117.44</v>
      </c>
      <c r="I27" s="350">
        <f>G27+H27</f>
        <v>117.44</v>
      </c>
      <c r="J27" s="89"/>
    </row>
    <row r="28" spans="1:10" ht="12.75">
      <c r="A28" s="307" t="s">
        <v>296</v>
      </c>
      <c r="B28" s="358" t="s">
        <v>708</v>
      </c>
      <c r="C28" s="359"/>
      <c r="D28" s="311">
        <f>FBA!G85</f>
        <v>0</v>
      </c>
      <c r="E28" s="311">
        <f>FBA!H85</f>
        <v>0</v>
      </c>
      <c r="F28" s="311">
        <f>FBA!I85</f>
        <v>0</v>
      </c>
      <c r="G28" s="311">
        <f>FBA!J85</f>
        <v>0</v>
      </c>
      <c r="H28" s="311">
        <f>SUM(H27)+H24</f>
        <v>117.44</v>
      </c>
      <c r="I28" s="311">
        <f>SUM(I27)+I24</f>
        <v>117.44</v>
      </c>
      <c r="J28" s="307">
        <f>FBA!G93</f>
        <v>0</v>
      </c>
    </row>
    <row r="29" spans="1:10" ht="38.25">
      <c r="A29" s="89" t="s">
        <v>297</v>
      </c>
      <c r="B29" s="90" t="s">
        <v>282</v>
      </c>
      <c r="C29" s="88"/>
      <c r="D29" s="89" t="s">
        <v>283</v>
      </c>
      <c r="E29" s="89"/>
      <c r="F29" s="89" t="s">
        <v>283</v>
      </c>
      <c r="G29" s="89" t="s">
        <v>283</v>
      </c>
      <c r="H29" s="89" t="s">
        <v>283</v>
      </c>
      <c r="I29" s="350">
        <f>E29</f>
        <v>0</v>
      </c>
      <c r="J29" s="89" t="s">
        <v>283</v>
      </c>
    </row>
    <row r="30" spans="1:10" ht="38.25">
      <c r="A30" s="89" t="s">
        <v>298</v>
      </c>
      <c r="B30" s="90" t="s">
        <v>285</v>
      </c>
      <c r="C30" s="88"/>
      <c r="D30" s="89" t="s">
        <v>283</v>
      </c>
      <c r="E30" s="89"/>
      <c r="F30" s="89" t="s">
        <v>283</v>
      </c>
      <c r="G30" s="89" t="s">
        <v>283</v>
      </c>
      <c r="H30" s="89" t="s">
        <v>283</v>
      </c>
      <c r="I30" s="350">
        <f>E30</f>
        <v>0</v>
      </c>
      <c r="J30" s="89" t="s">
        <v>283</v>
      </c>
    </row>
    <row r="31" spans="1:14" ht="25.5">
      <c r="A31" s="89" t="s">
        <v>299</v>
      </c>
      <c r="B31" s="90" t="s">
        <v>287</v>
      </c>
      <c r="C31" s="88"/>
      <c r="D31" s="89" t="s">
        <v>283</v>
      </c>
      <c r="E31" s="89"/>
      <c r="F31" s="89" t="s">
        <v>283</v>
      </c>
      <c r="G31" s="89" t="s">
        <v>283</v>
      </c>
      <c r="H31" s="163"/>
      <c r="I31" s="350">
        <f>E31+H31</f>
        <v>0</v>
      </c>
      <c r="J31" s="89" t="s">
        <v>283</v>
      </c>
      <c r="N31" s="287"/>
    </row>
    <row r="32" spans="1:10" ht="12.75">
      <c r="A32" s="89" t="s">
        <v>300</v>
      </c>
      <c r="B32" s="90" t="s">
        <v>289</v>
      </c>
      <c r="C32" s="88"/>
      <c r="D32" s="89" t="s">
        <v>283</v>
      </c>
      <c r="E32" s="89" t="s">
        <v>283</v>
      </c>
      <c r="F32" s="89"/>
      <c r="G32" s="89" t="s">
        <v>283</v>
      </c>
      <c r="H32" s="89" t="s">
        <v>283</v>
      </c>
      <c r="I32" s="350">
        <f>F32</f>
        <v>0</v>
      </c>
      <c r="J32" s="89" t="s">
        <v>283</v>
      </c>
    </row>
    <row r="33" spans="1:10" ht="12.75">
      <c r="A33" s="89" t="s">
        <v>301</v>
      </c>
      <c r="B33" s="90" t="s">
        <v>291</v>
      </c>
      <c r="C33" s="88"/>
      <c r="D33" s="89" t="s">
        <v>283</v>
      </c>
      <c r="E33" s="89" t="s">
        <v>283</v>
      </c>
      <c r="F33" s="89"/>
      <c r="G33" s="89" t="s">
        <v>283</v>
      </c>
      <c r="H33" s="89" t="s">
        <v>283</v>
      </c>
      <c r="I33" s="350">
        <f>F33</f>
        <v>0</v>
      </c>
      <c r="J33" s="89" t="s">
        <v>283</v>
      </c>
    </row>
    <row r="34" spans="1:10" ht="25.5">
      <c r="A34" s="89" t="s">
        <v>302</v>
      </c>
      <c r="B34" s="90" t="s">
        <v>303</v>
      </c>
      <c r="C34" s="88"/>
      <c r="D34" s="89"/>
      <c r="E34" s="89" t="s">
        <v>283</v>
      </c>
      <c r="F34" s="89" t="s">
        <v>283</v>
      </c>
      <c r="G34" s="89" t="s">
        <v>283</v>
      </c>
      <c r="H34" s="89" t="s">
        <v>283</v>
      </c>
      <c r="I34" s="350">
        <f>D34</f>
        <v>0</v>
      </c>
      <c r="J34" s="89"/>
    </row>
    <row r="35" spans="1:10" ht="25.5">
      <c r="A35" s="89" t="s">
        <v>304</v>
      </c>
      <c r="B35" s="90" t="s">
        <v>295</v>
      </c>
      <c r="C35" s="520" t="s">
        <v>702</v>
      </c>
      <c r="D35" s="89" t="s">
        <v>283</v>
      </c>
      <c r="E35" s="89" t="s">
        <v>283</v>
      </c>
      <c r="F35" s="89" t="s">
        <v>283</v>
      </c>
      <c r="G35" s="311">
        <f>VRA!H54</f>
        <v>0</v>
      </c>
      <c r="H35" s="524">
        <f>VRA!H53</f>
        <v>-1.6768808563938364E-10</v>
      </c>
      <c r="I35" s="525">
        <f>G35+H35</f>
        <v>-1.6768808563938364E-10</v>
      </c>
      <c r="J35" s="311">
        <f>VRA!H57</f>
        <v>0</v>
      </c>
    </row>
    <row r="36" spans="1:10" ht="15.75" customHeight="1">
      <c r="A36" s="307" t="s">
        <v>305</v>
      </c>
      <c r="B36" s="358" t="s">
        <v>729</v>
      </c>
      <c r="C36" s="521" t="s">
        <v>702</v>
      </c>
      <c r="D36" s="307">
        <f>IF(D28+D34=FBA!F85,D28+D34,0)</f>
        <v>0</v>
      </c>
      <c r="E36" s="307">
        <f>IF(E28+E29+E31=FBA!F87,E28+E29+E31,0)</f>
        <v>0</v>
      </c>
      <c r="F36" s="307">
        <f>IF(F28+F32-F33=FBA!F88,F28+F32-F33,0)</f>
        <v>0</v>
      </c>
      <c r="G36" s="307">
        <f>IF(G28+G35=FBA!F89,G28+G35)</f>
        <v>0</v>
      </c>
      <c r="H36" s="307">
        <f>IF(H28+H35=FBA!F90,H28+H35,0)</f>
        <v>117.43999999983231</v>
      </c>
      <c r="I36" s="360">
        <f>IF(I28+I29+I30+I31+I32-I33+I34+I35=FBA!F84,I28+I29+I30+I31+I32-I33+I34+I35,0)</f>
        <v>117.43999999983231</v>
      </c>
      <c r="J36" s="307">
        <f>IF(J28+J34+J35=FBA!F93,J28+J34+J35,0)</f>
        <v>0</v>
      </c>
    </row>
    <row r="37" spans="1:10" ht="7.5" customHeight="1">
      <c r="A37" s="122"/>
      <c r="B37" s="122"/>
      <c r="C37" s="122"/>
      <c r="D37" s="122"/>
      <c r="E37" s="122"/>
      <c r="F37" s="122"/>
      <c r="G37" s="122"/>
      <c r="H37" s="122"/>
      <c r="I37" s="351"/>
      <c r="J37" s="122"/>
    </row>
    <row r="38" spans="1:10" ht="18" customHeight="1">
      <c r="A38" s="566" t="s">
        <v>742</v>
      </c>
      <c r="B38" s="566"/>
      <c r="C38" s="566"/>
      <c r="D38" s="566"/>
      <c r="E38" s="566"/>
      <c r="F38" s="566"/>
      <c r="G38" s="566"/>
      <c r="H38" s="590" t="s">
        <v>743</v>
      </c>
      <c r="I38" s="590"/>
      <c r="J38" s="590"/>
    </row>
    <row r="39" spans="1:10" ht="30.75" customHeight="1">
      <c r="A39" s="591" t="s">
        <v>306</v>
      </c>
      <c r="B39" s="591"/>
      <c r="C39" s="591"/>
      <c r="D39" s="92"/>
      <c r="E39" s="587" t="s">
        <v>307</v>
      </c>
      <c r="F39" s="587"/>
      <c r="G39" s="122"/>
      <c r="H39" s="587" t="s">
        <v>188</v>
      </c>
      <c r="I39" s="587"/>
      <c r="J39" s="587"/>
    </row>
    <row r="40" spans="1:10" ht="12.75">
      <c r="A40" s="356"/>
      <c r="B40" s="356"/>
      <c r="C40" s="356"/>
      <c r="D40" s="122"/>
      <c r="E40" s="122"/>
      <c r="F40" s="122"/>
      <c r="G40" s="122"/>
      <c r="H40" s="122"/>
      <c r="I40" s="351"/>
      <c r="J40" s="122"/>
    </row>
    <row r="41" spans="1:10" ht="12.75">
      <c r="A41" s="4" t="s">
        <v>701</v>
      </c>
      <c r="B41" s="4"/>
      <c r="C41" s="4"/>
      <c r="D41" s="4"/>
      <c r="E41" s="486"/>
      <c r="F41" s="486"/>
      <c r="G41" s="4"/>
      <c r="H41" s="542" t="s">
        <v>688</v>
      </c>
      <c r="I41" s="542"/>
      <c r="J41" s="542"/>
    </row>
    <row r="42" spans="1:10" ht="12.75">
      <c r="A42" s="1" t="s">
        <v>692</v>
      </c>
      <c r="B42" s="1"/>
      <c r="C42" s="1"/>
      <c r="D42" s="1"/>
      <c r="E42" s="1"/>
      <c r="F42" s="1"/>
      <c r="G42" s="1"/>
      <c r="H42" s="558" t="s">
        <v>188</v>
      </c>
      <c r="I42" s="558"/>
      <c r="J42" s="558"/>
    </row>
  </sheetData>
  <sheetProtection/>
  <mergeCells count="23">
    <mergeCell ref="I17:I18"/>
    <mergeCell ref="J17:J18"/>
    <mergeCell ref="H38:J38"/>
    <mergeCell ref="A39:C39"/>
    <mergeCell ref="E39:F39"/>
    <mergeCell ref="H39:J39"/>
    <mergeCell ref="A38:G38"/>
    <mergeCell ref="A5:J5"/>
    <mergeCell ref="A6:J6"/>
    <mergeCell ref="A7:J7"/>
    <mergeCell ref="A8:J8"/>
    <mergeCell ref="A14:J14"/>
    <mergeCell ref="C15:E15"/>
    <mergeCell ref="H41:J41"/>
    <mergeCell ref="H42:J42"/>
    <mergeCell ref="A9:J9"/>
    <mergeCell ref="A10:J10"/>
    <mergeCell ref="A11:J11"/>
    <mergeCell ref="A12:J12"/>
    <mergeCell ref="A17:A18"/>
    <mergeCell ref="B17:B18"/>
    <mergeCell ref="C17:C18"/>
    <mergeCell ref="D17:H17"/>
  </mergeCells>
  <printOptions/>
  <pageMargins left="0.35433070866141736" right="0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4">
      <selection activeCell="Q82" sqref="Q82"/>
    </sheetView>
  </sheetViews>
  <sheetFormatPr defaultColWidth="9.140625" defaultRowHeight="12.75"/>
  <cols>
    <col min="1" max="1" width="5.57421875" style="4" customWidth="1"/>
    <col min="2" max="3" width="1.28515625" style="5" customWidth="1"/>
    <col min="4" max="4" width="2.7109375" style="5" customWidth="1"/>
    <col min="5" max="5" width="28.00390625" style="5" customWidth="1"/>
    <col min="6" max="6" width="7.7109375" style="2" customWidth="1"/>
    <col min="7" max="7" width="10.140625" style="4" customWidth="1"/>
    <col min="8" max="8" width="12.140625" style="4" customWidth="1"/>
    <col min="9" max="9" width="10.57421875" style="4" customWidth="1"/>
    <col min="10" max="10" width="10.28125" style="4" customWidth="1"/>
    <col min="11" max="11" width="11.7109375" style="4" customWidth="1"/>
    <col min="12" max="12" width="10.7109375" style="4" customWidth="1"/>
    <col min="13" max="16384" width="9.140625" style="4" customWidth="1"/>
  </cols>
  <sheetData>
    <row r="1" spans="1:11" ht="12.75">
      <c r="A1" s="1"/>
      <c r="B1" s="2"/>
      <c r="C1" s="2"/>
      <c r="D1" s="2"/>
      <c r="E1" s="2"/>
      <c r="G1" s="1"/>
      <c r="I1" s="3"/>
      <c r="J1" s="1"/>
      <c r="K1" s="1"/>
    </row>
    <row r="2" spans="7:11" ht="12.75">
      <c r="G2" s="93"/>
      <c r="I2" s="94" t="s">
        <v>308</v>
      </c>
      <c r="J2" s="93"/>
      <c r="K2" s="93"/>
    </row>
    <row r="3" spans="7:11" ht="12.75">
      <c r="G3" s="93"/>
      <c r="I3" s="94" t="s">
        <v>58</v>
      </c>
      <c r="K3" s="93"/>
    </row>
    <row r="5" spans="1:12" ht="12.75" customHeight="1">
      <c r="A5" s="551" t="s">
        <v>309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</row>
    <row r="6" spans="1:12" ht="16.5" customHeight="1">
      <c r="A6" s="551"/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</row>
    <row r="7" spans="1:12" ht="12.75" customHeight="1">
      <c r="A7" s="541" t="s">
        <v>659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</row>
    <row r="8" spans="1:12" ht="12.75" customHeight="1">
      <c r="A8" s="541" t="s">
        <v>192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</row>
    <row r="9" spans="1:12" ht="12.75" customHeight="1">
      <c r="A9" s="541" t="s">
        <v>375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</row>
    <row r="10" spans="1:12" ht="12.75" customHeight="1">
      <c r="A10" s="600" t="s">
        <v>310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</row>
    <row r="11" spans="1:12" ht="12.75">
      <c r="A11" s="600"/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</row>
    <row r="12" spans="1:6" ht="12.75" customHeight="1">
      <c r="A12" s="555"/>
      <c r="B12" s="555"/>
      <c r="C12" s="555"/>
      <c r="D12" s="555"/>
      <c r="E12" s="555"/>
      <c r="F12" s="555"/>
    </row>
    <row r="13" spans="1:12" ht="15.75" customHeight="1">
      <c r="A13" s="551" t="s">
        <v>311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</row>
    <row r="14" spans="1:12" ht="12.75" customHeight="1">
      <c r="A14" s="551" t="s">
        <v>704</v>
      </c>
      <c r="B14" s="551"/>
      <c r="C14" s="551"/>
      <c r="D14" s="551"/>
      <c r="E14" s="551"/>
      <c r="F14" s="551"/>
      <c r="G14" s="551"/>
      <c r="H14" s="551"/>
      <c r="I14" s="551"/>
      <c r="J14" s="551"/>
      <c r="K14" s="551"/>
      <c r="L14" s="551"/>
    </row>
    <row r="15" spans="1:11" ht="12.75">
      <c r="A15" s="7"/>
      <c r="B15" s="8"/>
      <c r="C15" s="8"/>
      <c r="D15" s="8"/>
      <c r="E15" s="8"/>
      <c r="F15" s="8"/>
      <c r="G15" s="9"/>
      <c r="H15" s="9"/>
      <c r="I15" s="9"/>
      <c r="J15" s="9"/>
      <c r="K15" s="9"/>
    </row>
    <row r="16" spans="1:12" ht="12.75" customHeight="1">
      <c r="A16" s="541" t="s">
        <v>745</v>
      </c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</row>
    <row r="17" spans="1:12" ht="12.75" customHeight="1">
      <c r="A17" s="541" t="s">
        <v>66</v>
      </c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1"/>
    </row>
    <row r="18" spans="1:14" ht="12.75" customHeight="1">
      <c r="A18" s="7"/>
      <c r="B18" s="10"/>
      <c r="C18" s="10"/>
      <c r="D18" s="10"/>
      <c r="E18" s="10"/>
      <c r="F18" s="605" t="s">
        <v>703</v>
      </c>
      <c r="G18" s="605"/>
      <c r="H18" s="605"/>
      <c r="I18" s="605"/>
      <c r="J18" s="605"/>
      <c r="K18" s="605"/>
      <c r="L18" s="605"/>
      <c r="M18" s="605"/>
      <c r="N18" s="605"/>
    </row>
    <row r="19" spans="1:12" ht="24.75" customHeight="1">
      <c r="A19" s="604" t="s">
        <v>67</v>
      </c>
      <c r="B19" s="553" t="s">
        <v>68</v>
      </c>
      <c r="C19" s="553"/>
      <c r="D19" s="553"/>
      <c r="E19" s="553"/>
      <c r="F19" s="603" t="s">
        <v>69</v>
      </c>
      <c r="G19" s="553" t="s">
        <v>197</v>
      </c>
      <c r="H19" s="553"/>
      <c r="I19" s="553"/>
      <c r="J19" s="553" t="s">
        <v>198</v>
      </c>
      <c r="K19" s="553"/>
      <c r="L19" s="553"/>
    </row>
    <row r="20" spans="1:12" ht="38.25">
      <c r="A20" s="604"/>
      <c r="B20" s="553"/>
      <c r="C20" s="553"/>
      <c r="D20" s="553"/>
      <c r="E20" s="553"/>
      <c r="F20" s="603"/>
      <c r="G20" s="12" t="s">
        <v>313</v>
      </c>
      <c r="H20" s="12" t="s">
        <v>314</v>
      </c>
      <c r="I20" s="364" t="s">
        <v>277</v>
      </c>
      <c r="J20" s="12" t="s">
        <v>313</v>
      </c>
      <c r="K20" s="12" t="s">
        <v>315</v>
      </c>
      <c r="L20" s="364" t="s">
        <v>277</v>
      </c>
    </row>
    <row r="21" spans="1:12" ht="12.75" customHeight="1">
      <c r="A21" s="11">
        <v>1</v>
      </c>
      <c r="B21" s="585">
        <v>2</v>
      </c>
      <c r="C21" s="585"/>
      <c r="D21" s="585"/>
      <c r="E21" s="585"/>
      <c r="F21" s="13" t="s">
        <v>316</v>
      </c>
      <c r="G21" s="12">
        <v>4</v>
      </c>
      <c r="H21" s="12">
        <v>5</v>
      </c>
      <c r="I21" s="290">
        <v>6</v>
      </c>
      <c r="J21" s="95">
        <v>7</v>
      </c>
      <c r="K21" s="95">
        <v>8</v>
      </c>
      <c r="L21" s="365">
        <v>9</v>
      </c>
    </row>
    <row r="22" spans="1:12" s="5" customFormat="1" ht="27.75" customHeight="1">
      <c r="A22" s="290" t="s">
        <v>72</v>
      </c>
      <c r="B22" s="592" t="s">
        <v>317</v>
      </c>
      <c r="C22" s="592"/>
      <c r="D22" s="592"/>
      <c r="E22" s="592"/>
      <c r="F22" s="346"/>
      <c r="G22" s="296">
        <f>G23+G35+G42</f>
        <v>-3673.770000000135</v>
      </c>
      <c r="H22" s="296">
        <f>H23-H35-H42</f>
        <v>0</v>
      </c>
      <c r="I22" s="296">
        <f>G22+H22</f>
        <v>-3673.770000000135</v>
      </c>
      <c r="J22" s="296">
        <f>J23+J35+J42</f>
        <v>4077.3499999999767</v>
      </c>
      <c r="K22" s="296">
        <f>K23-K35-K42</f>
        <v>0</v>
      </c>
      <c r="L22" s="296">
        <f>J22+K22</f>
        <v>4077.3499999999767</v>
      </c>
    </row>
    <row r="23" spans="1:12" s="5" customFormat="1" ht="20.25" customHeight="1">
      <c r="A23" s="296" t="s">
        <v>74</v>
      </c>
      <c r="B23" s="361" t="s">
        <v>318</v>
      </c>
      <c r="C23" s="362"/>
      <c r="D23" s="298"/>
      <c r="E23" s="299"/>
      <c r="F23" s="346"/>
      <c r="G23" s="296">
        <f>G24+G29+G30+G31+G32+G33+G34</f>
        <v>769899.63</v>
      </c>
      <c r="H23" s="296">
        <f>H24+H29+H30+H31+H32+H33+H34</f>
        <v>0</v>
      </c>
      <c r="I23" s="296">
        <f aca="true" t="shared" si="0" ref="I23:I81">G23+H23</f>
        <v>769899.63</v>
      </c>
      <c r="J23" s="296">
        <f>J24+J29+J30+J31+J32+J33+J34</f>
        <v>785934.0999999999</v>
      </c>
      <c r="K23" s="296">
        <f>K24+K29+K30+K31+K32+K33+K34</f>
        <v>0</v>
      </c>
      <c r="L23" s="296">
        <f aca="true" t="shared" si="1" ref="L23:L82">J23+K23</f>
        <v>785934.0999999999</v>
      </c>
    </row>
    <row r="24" spans="1:12" s="5" customFormat="1" ht="30" customHeight="1">
      <c r="A24" s="296" t="s">
        <v>201</v>
      </c>
      <c r="B24" s="363"/>
      <c r="C24" s="601" t="s">
        <v>698</v>
      </c>
      <c r="D24" s="601"/>
      <c r="E24" s="602"/>
      <c r="F24" s="366"/>
      <c r="G24" s="296">
        <f>G25+G26+G27+G28</f>
        <v>766053.15</v>
      </c>
      <c r="H24" s="296">
        <f>H25+H26+H27+H28</f>
        <v>0</v>
      </c>
      <c r="I24" s="296">
        <f t="shared" si="0"/>
        <v>766053.15</v>
      </c>
      <c r="J24" s="296">
        <f>J25+J26+J27+J28</f>
        <v>782183.9199999999</v>
      </c>
      <c r="K24" s="296">
        <f>K25+K26+K27+K28</f>
        <v>0</v>
      </c>
      <c r="L24" s="296">
        <f t="shared" si="1"/>
        <v>782183.9199999999</v>
      </c>
    </row>
    <row r="25" spans="1:12" s="5" customFormat="1" ht="12.75" customHeight="1">
      <c r="A25" s="17" t="s">
        <v>319</v>
      </c>
      <c r="B25" s="18"/>
      <c r="C25" s="26"/>
      <c r="D25" s="19" t="s">
        <v>320</v>
      </c>
      <c r="E25" s="20"/>
      <c r="F25" s="496" t="s">
        <v>726</v>
      </c>
      <c r="G25" s="16">
        <v>538252</v>
      </c>
      <c r="H25" s="16"/>
      <c r="I25" s="296">
        <f t="shared" si="0"/>
        <v>538252</v>
      </c>
      <c r="J25" s="16">
        <v>565694</v>
      </c>
      <c r="K25" s="16"/>
      <c r="L25" s="296">
        <f t="shared" si="1"/>
        <v>565694</v>
      </c>
    </row>
    <row r="26" spans="1:12" s="5" customFormat="1" ht="12.75" customHeight="1">
      <c r="A26" s="17" t="s">
        <v>321</v>
      </c>
      <c r="B26" s="18"/>
      <c r="C26" s="26"/>
      <c r="D26" s="19" t="s">
        <v>142</v>
      </c>
      <c r="E26" s="22"/>
      <c r="F26" s="496" t="s">
        <v>726</v>
      </c>
      <c r="G26" s="16">
        <v>223990.71</v>
      </c>
      <c r="H26" s="16"/>
      <c r="I26" s="296">
        <f t="shared" si="0"/>
        <v>223990.71</v>
      </c>
      <c r="J26" s="16">
        <v>205045</v>
      </c>
      <c r="K26" s="16"/>
      <c r="L26" s="296">
        <f t="shared" si="1"/>
        <v>205045</v>
      </c>
    </row>
    <row r="27" spans="1:12" s="5" customFormat="1" ht="27" customHeight="1">
      <c r="A27" s="17" t="s">
        <v>322</v>
      </c>
      <c r="B27" s="18"/>
      <c r="C27" s="26"/>
      <c r="D27" s="595" t="s">
        <v>323</v>
      </c>
      <c r="E27" s="595"/>
      <c r="F27" s="496"/>
      <c r="G27" s="16">
        <v>2741.8</v>
      </c>
      <c r="H27" s="16"/>
      <c r="I27" s="296">
        <f t="shared" si="0"/>
        <v>2741.8</v>
      </c>
      <c r="J27" s="16">
        <v>10963.2</v>
      </c>
      <c r="K27" s="16"/>
      <c r="L27" s="296">
        <f t="shared" si="1"/>
        <v>10963.2</v>
      </c>
    </row>
    <row r="28" spans="1:12" s="5" customFormat="1" ht="12.75" customHeight="1">
      <c r="A28" s="17" t="s">
        <v>324</v>
      </c>
      <c r="B28" s="18"/>
      <c r="C28" s="32" t="s">
        <v>145</v>
      </c>
      <c r="D28" s="99"/>
      <c r="E28" s="100"/>
      <c r="F28" s="496" t="s">
        <v>726</v>
      </c>
      <c r="G28" s="16">
        <v>1068.64</v>
      </c>
      <c r="H28" s="16"/>
      <c r="I28" s="296">
        <f t="shared" si="0"/>
        <v>1068.64</v>
      </c>
      <c r="J28" s="16">
        <v>481.72</v>
      </c>
      <c r="K28" s="16"/>
      <c r="L28" s="296">
        <f t="shared" si="1"/>
        <v>481.72</v>
      </c>
    </row>
    <row r="29" spans="1:12" s="5" customFormat="1" ht="12.75" customHeight="1">
      <c r="A29" s="17" t="s">
        <v>202</v>
      </c>
      <c r="B29" s="18"/>
      <c r="C29" s="46" t="s">
        <v>325</v>
      </c>
      <c r="D29" s="101"/>
      <c r="E29" s="100"/>
      <c r="F29" s="16"/>
      <c r="G29" s="16"/>
      <c r="H29" s="16"/>
      <c r="I29" s="296">
        <f t="shared" si="0"/>
        <v>0</v>
      </c>
      <c r="J29" s="16"/>
      <c r="K29" s="16"/>
      <c r="L29" s="296">
        <f t="shared" si="1"/>
        <v>0</v>
      </c>
    </row>
    <row r="30" spans="1:12" s="5" customFormat="1" ht="12.75" customHeight="1">
      <c r="A30" s="45" t="s">
        <v>326</v>
      </c>
      <c r="B30" s="31"/>
      <c r="C30" s="102" t="s">
        <v>327</v>
      </c>
      <c r="D30" s="103"/>
      <c r="E30" s="104"/>
      <c r="F30" s="16"/>
      <c r="G30" s="16"/>
      <c r="H30" s="16"/>
      <c r="I30" s="296">
        <f t="shared" si="0"/>
        <v>0</v>
      </c>
      <c r="J30" s="16"/>
      <c r="K30" s="16"/>
      <c r="L30" s="296">
        <f t="shared" si="1"/>
        <v>0</v>
      </c>
    </row>
    <row r="31" spans="1:12" s="5" customFormat="1" ht="12.75" customHeight="1">
      <c r="A31" s="17" t="s">
        <v>206</v>
      </c>
      <c r="B31" s="18"/>
      <c r="C31" s="97" t="s">
        <v>328</v>
      </c>
      <c r="D31" s="97"/>
      <c r="E31" s="20"/>
      <c r="F31" s="16"/>
      <c r="G31" s="16">
        <v>1923.24</v>
      </c>
      <c r="H31" s="16"/>
      <c r="I31" s="296">
        <f t="shared" si="0"/>
        <v>1923.24</v>
      </c>
      <c r="J31" s="16">
        <v>1875.09</v>
      </c>
      <c r="K31" s="16"/>
      <c r="L31" s="296">
        <f t="shared" si="1"/>
        <v>1875.09</v>
      </c>
    </row>
    <row r="32" spans="1:12" s="5" customFormat="1" ht="12.75" customHeight="1">
      <c r="A32" s="17" t="s">
        <v>329</v>
      </c>
      <c r="B32" s="18"/>
      <c r="C32" s="97" t="s">
        <v>330</v>
      </c>
      <c r="D32" s="105"/>
      <c r="E32" s="106"/>
      <c r="F32" s="496"/>
      <c r="G32" s="16">
        <v>1923.24</v>
      </c>
      <c r="H32" s="16"/>
      <c r="I32" s="296">
        <f t="shared" si="0"/>
        <v>1923.24</v>
      </c>
      <c r="J32" s="16">
        <v>1875.09</v>
      </c>
      <c r="K32" s="16"/>
      <c r="L32" s="296">
        <f t="shared" si="1"/>
        <v>1875.09</v>
      </c>
    </row>
    <row r="33" spans="1:12" s="5" customFormat="1" ht="12.75" customHeight="1">
      <c r="A33" s="17" t="s">
        <v>331</v>
      </c>
      <c r="B33" s="18"/>
      <c r="C33" s="97" t="s">
        <v>332</v>
      </c>
      <c r="D33" s="97"/>
      <c r="E33" s="20"/>
      <c r="F33" s="16"/>
      <c r="G33" s="16"/>
      <c r="H33" s="16"/>
      <c r="I33" s="296">
        <f t="shared" si="0"/>
        <v>0</v>
      </c>
      <c r="J33" s="16"/>
      <c r="K33" s="16"/>
      <c r="L33" s="296">
        <f t="shared" si="1"/>
        <v>0</v>
      </c>
    </row>
    <row r="34" spans="1:12" s="5" customFormat="1" ht="12.75" customHeight="1">
      <c r="A34" s="17" t="s">
        <v>333</v>
      </c>
      <c r="B34" s="18"/>
      <c r="C34" s="97" t="s">
        <v>334</v>
      </c>
      <c r="D34" s="97"/>
      <c r="E34" s="20"/>
      <c r="F34" s="16"/>
      <c r="G34" s="16"/>
      <c r="H34" s="16"/>
      <c r="I34" s="296">
        <f t="shared" si="0"/>
        <v>0</v>
      </c>
      <c r="J34" s="16"/>
      <c r="K34" s="16"/>
      <c r="L34" s="296">
        <f t="shared" si="1"/>
        <v>0</v>
      </c>
    </row>
    <row r="35" spans="1:12" s="5" customFormat="1" ht="12.75" customHeight="1">
      <c r="A35" s="296" t="s">
        <v>86</v>
      </c>
      <c r="B35" s="301" t="s">
        <v>335</v>
      </c>
      <c r="C35" s="302"/>
      <c r="D35" s="302"/>
      <c r="E35" s="303"/>
      <c r="F35" s="296"/>
      <c r="G35" s="296">
        <f>G36+G37+G38+G39+G40+G41</f>
        <v>-2431.99</v>
      </c>
      <c r="H35" s="296">
        <f>H36+H37+H38+H39+H40+H41</f>
        <v>0</v>
      </c>
      <c r="I35" s="296">
        <f t="shared" si="0"/>
        <v>-2431.99</v>
      </c>
      <c r="J35" s="296">
        <f>J36+J37+J38+J39+J40+J41</f>
        <v>-1753.59</v>
      </c>
      <c r="K35" s="296">
        <f>K36+K37+K38+K39+K40+K41</f>
        <v>0</v>
      </c>
      <c r="L35" s="296">
        <f t="shared" si="1"/>
        <v>-1753.59</v>
      </c>
    </row>
    <row r="36" spans="1:12" s="5" customFormat="1" ht="12.75" customHeight="1">
      <c r="A36" s="17" t="s">
        <v>88</v>
      </c>
      <c r="B36" s="18"/>
      <c r="C36" s="19" t="s">
        <v>336</v>
      </c>
      <c r="D36" s="19"/>
      <c r="E36" s="22"/>
      <c r="F36" s="140"/>
      <c r="G36" s="16">
        <v>-508.75</v>
      </c>
      <c r="H36" s="16"/>
      <c r="I36" s="296">
        <f t="shared" si="0"/>
        <v>-508.75</v>
      </c>
      <c r="J36" s="16"/>
      <c r="K36" s="16"/>
      <c r="L36" s="296">
        <f t="shared" si="1"/>
        <v>0</v>
      </c>
    </row>
    <row r="37" spans="1:12" s="5" customFormat="1" ht="12.75" customHeight="1">
      <c r="A37" s="17" t="s">
        <v>90</v>
      </c>
      <c r="B37" s="18"/>
      <c r="C37" s="19" t="s">
        <v>337</v>
      </c>
      <c r="D37" s="19"/>
      <c r="E37" s="22"/>
      <c r="F37" s="140"/>
      <c r="G37" s="16">
        <v>-1923.24</v>
      </c>
      <c r="H37" s="16"/>
      <c r="I37" s="296">
        <f t="shared" si="0"/>
        <v>-1923.24</v>
      </c>
      <c r="J37" s="16">
        <v>-1753.59</v>
      </c>
      <c r="K37" s="16"/>
      <c r="L37" s="296">
        <f t="shared" si="1"/>
        <v>-1753.59</v>
      </c>
    </row>
    <row r="38" spans="1:12" s="5" customFormat="1" ht="24.75" customHeight="1">
      <c r="A38" s="17" t="s">
        <v>338</v>
      </c>
      <c r="B38" s="18"/>
      <c r="C38" s="595" t="s">
        <v>339</v>
      </c>
      <c r="D38" s="595"/>
      <c r="E38" s="595"/>
      <c r="F38" s="140"/>
      <c r="G38" s="16"/>
      <c r="H38" s="16"/>
      <c r="I38" s="296">
        <f t="shared" si="0"/>
        <v>0</v>
      </c>
      <c r="J38" s="16"/>
      <c r="K38" s="16"/>
      <c r="L38" s="296">
        <f t="shared" si="1"/>
        <v>0</v>
      </c>
    </row>
    <row r="39" spans="1:12" s="5" customFormat="1" ht="12.75" customHeight="1">
      <c r="A39" s="17" t="s">
        <v>94</v>
      </c>
      <c r="B39" s="18"/>
      <c r="C39" s="46" t="s">
        <v>340</v>
      </c>
      <c r="D39" s="33"/>
      <c r="E39" s="39"/>
      <c r="F39" s="140"/>
      <c r="G39" s="16"/>
      <c r="H39" s="16"/>
      <c r="I39" s="296">
        <f t="shared" si="0"/>
        <v>0</v>
      </c>
      <c r="J39" s="16"/>
      <c r="K39" s="16"/>
      <c r="L39" s="296">
        <f t="shared" si="1"/>
        <v>0</v>
      </c>
    </row>
    <row r="40" spans="1:12" s="5" customFormat="1" ht="24.75" customHeight="1">
      <c r="A40" s="17" t="s">
        <v>96</v>
      </c>
      <c r="B40" s="18"/>
      <c r="C40" s="595" t="s">
        <v>341</v>
      </c>
      <c r="D40" s="595"/>
      <c r="E40" s="595"/>
      <c r="F40" s="140"/>
      <c r="G40" s="16"/>
      <c r="H40" s="16"/>
      <c r="I40" s="296">
        <f t="shared" si="0"/>
        <v>0</v>
      </c>
      <c r="J40" s="16"/>
      <c r="K40" s="16"/>
      <c r="L40" s="296">
        <f t="shared" si="1"/>
        <v>0</v>
      </c>
    </row>
    <row r="41" spans="1:12" s="5" customFormat="1" ht="12.75" customHeight="1">
      <c r="A41" s="17" t="s">
        <v>98</v>
      </c>
      <c r="B41" s="18"/>
      <c r="C41" s="19" t="s">
        <v>342</v>
      </c>
      <c r="D41" s="19"/>
      <c r="E41" s="22"/>
      <c r="F41" s="140"/>
      <c r="G41" s="16"/>
      <c r="H41" s="16"/>
      <c r="I41" s="296">
        <f t="shared" si="0"/>
        <v>0</v>
      </c>
      <c r="J41" s="16"/>
      <c r="K41" s="16"/>
      <c r="L41" s="296">
        <f t="shared" si="1"/>
        <v>0</v>
      </c>
    </row>
    <row r="42" spans="1:12" s="5" customFormat="1" ht="18" customHeight="1">
      <c r="A42" s="296" t="s">
        <v>108</v>
      </c>
      <c r="B42" s="301" t="s">
        <v>343</v>
      </c>
      <c r="C42" s="302"/>
      <c r="D42" s="302"/>
      <c r="E42" s="303"/>
      <c r="F42" s="296"/>
      <c r="G42" s="296">
        <f>SUM(G43:G54)</f>
        <v>-771141.4100000001</v>
      </c>
      <c r="H42" s="296">
        <f>SUM(H43:H54)</f>
        <v>0</v>
      </c>
      <c r="I42" s="296">
        <f t="shared" si="0"/>
        <v>-771141.4100000001</v>
      </c>
      <c r="J42" s="296">
        <f>SUM(J43:J54)</f>
        <v>-780103.1599999999</v>
      </c>
      <c r="K42" s="296">
        <f>SUM(K43:K54)</f>
        <v>0</v>
      </c>
      <c r="L42" s="296">
        <f t="shared" si="1"/>
        <v>-780103.1599999999</v>
      </c>
    </row>
    <row r="43" spans="1:12" s="5" customFormat="1" ht="12.75" customHeight="1">
      <c r="A43" s="38" t="s">
        <v>123</v>
      </c>
      <c r="B43" s="31"/>
      <c r="C43" s="46" t="s">
        <v>344</v>
      </c>
      <c r="D43" s="107"/>
      <c r="E43" s="107"/>
      <c r="F43" s="16"/>
      <c r="G43" s="16">
        <v>-663059.04</v>
      </c>
      <c r="H43" s="16"/>
      <c r="I43" s="296">
        <f t="shared" si="0"/>
        <v>-663059.04</v>
      </c>
      <c r="J43" s="16">
        <v>-680611.34</v>
      </c>
      <c r="K43" s="16"/>
      <c r="L43" s="296">
        <f t="shared" si="1"/>
        <v>-680611.34</v>
      </c>
    </row>
    <row r="44" spans="1:12" s="5" customFormat="1" ht="12.75" customHeight="1">
      <c r="A44" s="38" t="s">
        <v>125</v>
      </c>
      <c r="B44" s="31"/>
      <c r="C44" s="32" t="s">
        <v>345</v>
      </c>
      <c r="D44" s="33"/>
      <c r="E44" s="33"/>
      <c r="F44" s="16"/>
      <c r="G44" s="16">
        <v>-37146.91</v>
      </c>
      <c r="H44" s="16"/>
      <c r="I44" s="296">
        <f t="shared" si="0"/>
        <v>-37146.91</v>
      </c>
      <c r="J44" s="16">
        <v>-35176</v>
      </c>
      <c r="K44" s="16"/>
      <c r="L44" s="296">
        <f t="shared" si="1"/>
        <v>-35176</v>
      </c>
    </row>
    <row r="45" spans="1:12" s="5" customFormat="1" ht="12.75" customHeight="1">
      <c r="A45" s="38" t="s">
        <v>127</v>
      </c>
      <c r="B45" s="31"/>
      <c r="C45" s="32" t="s">
        <v>346</v>
      </c>
      <c r="D45" s="33"/>
      <c r="E45" s="33"/>
      <c r="F45" s="16"/>
      <c r="G45" s="16"/>
      <c r="H45" s="16"/>
      <c r="I45" s="296">
        <f t="shared" si="0"/>
        <v>0</v>
      </c>
      <c r="J45" s="16"/>
      <c r="K45" s="16"/>
      <c r="L45" s="296">
        <f t="shared" si="1"/>
        <v>0</v>
      </c>
    </row>
    <row r="46" spans="1:12" s="5" customFormat="1" ht="12.75" customHeight="1">
      <c r="A46" s="38" t="s">
        <v>129</v>
      </c>
      <c r="B46" s="31"/>
      <c r="C46" s="32" t="s">
        <v>347</v>
      </c>
      <c r="D46" s="33"/>
      <c r="E46" s="33"/>
      <c r="F46" s="16"/>
      <c r="G46" s="16"/>
      <c r="H46" s="16"/>
      <c r="I46" s="296">
        <f t="shared" si="0"/>
        <v>0</v>
      </c>
      <c r="J46" s="16"/>
      <c r="K46" s="16"/>
      <c r="L46" s="296">
        <f t="shared" si="1"/>
        <v>0</v>
      </c>
    </row>
    <row r="47" spans="1:12" s="5" customFormat="1" ht="12.75" customHeight="1">
      <c r="A47" s="38" t="s">
        <v>131</v>
      </c>
      <c r="B47" s="31"/>
      <c r="C47" s="32" t="s">
        <v>348</v>
      </c>
      <c r="D47" s="33"/>
      <c r="E47" s="33"/>
      <c r="F47" s="16"/>
      <c r="G47" s="16">
        <v>-3197.56</v>
      </c>
      <c r="H47" s="16"/>
      <c r="I47" s="296">
        <f t="shared" si="0"/>
        <v>-3197.56</v>
      </c>
      <c r="J47" s="16">
        <v>-2672.66</v>
      </c>
      <c r="K47" s="16"/>
      <c r="L47" s="296">
        <f t="shared" si="1"/>
        <v>-2672.66</v>
      </c>
    </row>
    <row r="48" spans="1:12" s="5" customFormat="1" ht="12.75" customHeight="1">
      <c r="A48" s="38" t="s">
        <v>133</v>
      </c>
      <c r="B48" s="31"/>
      <c r="C48" s="46" t="s">
        <v>349</v>
      </c>
      <c r="D48" s="107"/>
      <c r="E48" s="107"/>
      <c r="F48" s="16"/>
      <c r="G48" s="16"/>
      <c r="H48" s="16"/>
      <c r="I48" s="296">
        <f t="shared" si="0"/>
        <v>0</v>
      </c>
      <c r="J48" s="16"/>
      <c r="K48" s="16"/>
      <c r="L48" s="296">
        <f t="shared" si="1"/>
        <v>0</v>
      </c>
    </row>
    <row r="49" spans="1:12" s="5" customFormat="1" ht="12.75" customHeight="1">
      <c r="A49" s="38" t="s">
        <v>350</v>
      </c>
      <c r="B49" s="31"/>
      <c r="C49" s="108" t="s">
        <v>351</v>
      </c>
      <c r="D49" s="39"/>
      <c r="E49" s="39"/>
      <c r="F49" s="16"/>
      <c r="G49" s="16">
        <v>-12175.24</v>
      </c>
      <c r="H49" s="16"/>
      <c r="I49" s="296">
        <f t="shared" si="0"/>
        <v>-12175.24</v>
      </c>
      <c r="J49" s="16">
        <v>-18154.57</v>
      </c>
      <c r="K49" s="16"/>
      <c r="L49" s="296">
        <f t="shared" si="1"/>
        <v>-18154.57</v>
      </c>
    </row>
    <row r="50" spans="1:12" s="5" customFormat="1" ht="12.75" customHeight="1">
      <c r="A50" s="38" t="s">
        <v>352</v>
      </c>
      <c r="B50" s="31"/>
      <c r="C50" s="108" t="s">
        <v>353</v>
      </c>
      <c r="D50" s="39"/>
      <c r="E50" s="39"/>
      <c r="F50" s="16"/>
      <c r="G50" s="16">
        <v>-33237</v>
      </c>
      <c r="H50" s="16"/>
      <c r="I50" s="296">
        <f t="shared" si="0"/>
        <v>-33237</v>
      </c>
      <c r="J50" s="16">
        <v>-20668</v>
      </c>
      <c r="K50" s="16"/>
      <c r="L50" s="296">
        <f t="shared" si="1"/>
        <v>-20668</v>
      </c>
    </row>
    <row r="51" spans="1:12" s="5" customFormat="1" ht="12.75" customHeight="1">
      <c r="A51" s="38" t="s">
        <v>354</v>
      </c>
      <c r="B51" s="31"/>
      <c r="C51" s="108" t="s">
        <v>355</v>
      </c>
      <c r="D51" s="39"/>
      <c r="E51" s="39"/>
      <c r="F51" s="16"/>
      <c r="G51" s="16"/>
      <c r="H51" s="16"/>
      <c r="I51" s="296">
        <f t="shared" si="0"/>
        <v>0</v>
      </c>
      <c r="J51" s="16"/>
      <c r="K51" s="16"/>
      <c r="L51" s="296">
        <f t="shared" si="1"/>
        <v>0</v>
      </c>
    </row>
    <row r="52" spans="1:12" s="5" customFormat="1" ht="12.75" customHeight="1">
      <c r="A52" s="38" t="s">
        <v>356</v>
      </c>
      <c r="B52" s="31"/>
      <c r="C52" s="108" t="s">
        <v>357</v>
      </c>
      <c r="D52" s="39"/>
      <c r="E52" s="39"/>
      <c r="F52" s="16"/>
      <c r="G52" s="16">
        <v>-50.81</v>
      </c>
      <c r="H52" s="16"/>
      <c r="I52" s="296">
        <f t="shared" si="0"/>
        <v>-50.81</v>
      </c>
      <c r="J52" s="16">
        <v>-92.13</v>
      </c>
      <c r="K52" s="16"/>
      <c r="L52" s="296">
        <f t="shared" si="1"/>
        <v>-92.13</v>
      </c>
    </row>
    <row r="53" spans="1:12" s="5" customFormat="1" ht="16.5" customHeight="1">
      <c r="A53" s="38" t="s">
        <v>358</v>
      </c>
      <c r="B53" s="31"/>
      <c r="C53" s="108" t="s">
        <v>359</v>
      </c>
      <c r="D53" s="39"/>
      <c r="E53" s="39"/>
      <c r="F53" s="16"/>
      <c r="G53" s="16">
        <v>-892.82</v>
      </c>
      <c r="H53" s="16"/>
      <c r="I53" s="296">
        <f t="shared" si="0"/>
        <v>-892.82</v>
      </c>
      <c r="J53" s="16"/>
      <c r="K53" s="16"/>
      <c r="L53" s="296">
        <f t="shared" si="1"/>
        <v>0</v>
      </c>
    </row>
    <row r="54" spans="1:12" s="5" customFormat="1" ht="20.25" customHeight="1">
      <c r="A54" s="38" t="s">
        <v>360</v>
      </c>
      <c r="B54" s="31"/>
      <c r="C54" s="108" t="s">
        <v>361</v>
      </c>
      <c r="D54" s="39"/>
      <c r="E54" s="39"/>
      <c r="F54" s="16"/>
      <c r="G54" s="16">
        <v>-21382.03</v>
      </c>
      <c r="H54" s="16"/>
      <c r="I54" s="296">
        <f t="shared" si="0"/>
        <v>-21382.03</v>
      </c>
      <c r="J54" s="16">
        <v>-22728.46</v>
      </c>
      <c r="K54" s="16"/>
      <c r="L54" s="296">
        <f t="shared" si="1"/>
        <v>-22728.46</v>
      </c>
    </row>
    <row r="55" spans="1:12" s="5" customFormat="1" ht="24.75" customHeight="1">
      <c r="A55" s="290" t="s">
        <v>111</v>
      </c>
      <c r="B55" s="592" t="s">
        <v>362</v>
      </c>
      <c r="C55" s="592"/>
      <c r="D55" s="592"/>
      <c r="E55" s="592"/>
      <c r="F55" s="367"/>
      <c r="G55" s="296">
        <f aca="true" t="shared" si="2" ref="G55:L55">G56+G57+G58+G62+G66+G67</f>
        <v>-3359.54</v>
      </c>
      <c r="H55" s="296">
        <f t="shared" si="2"/>
        <v>0</v>
      </c>
      <c r="I55" s="296">
        <f t="shared" si="2"/>
        <v>-3359.54</v>
      </c>
      <c r="J55" s="296">
        <f>J56+J57+J58+J62+J66+J67</f>
        <v>-1900</v>
      </c>
      <c r="K55" s="296">
        <f t="shared" si="2"/>
        <v>0</v>
      </c>
      <c r="L55" s="296">
        <f t="shared" si="2"/>
        <v>-1900</v>
      </c>
    </row>
    <row r="56" spans="1:12" s="5" customFormat="1" ht="24.75" customHeight="1">
      <c r="A56" s="16" t="s">
        <v>74</v>
      </c>
      <c r="B56" s="549" t="s">
        <v>635</v>
      </c>
      <c r="C56" s="549"/>
      <c r="D56" s="549"/>
      <c r="E56" s="549"/>
      <c r="F56" s="16"/>
      <c r="G56" s="16">
        <v>-3868.29</v>
      </c>
      <c r="H56" s="16"/>
      <c r="I56" s="296">
        <f t="shared" si="0"/>
        <v>-3868.29</v>
      </c>
      <c r="J56" s="16">
        <v>-1900</v>
      </c>
      <c r="K56" s="16"/>
      <c r="L56" s="296">
        <f t="shared" si="1"/>
        <v>-1900</v>
      </c>
    </row>
    <row r="57" spans="1:12" s="5" customFormat="1" ht="24.75" customHeight="1">
      <c r="A57" s="16" t="s">
        <v>86</v>
      </c>
      <c r="B57" s="593" t="s">
        <v>636</v>
      </c>
      <c r="C57" s="593"/>
      <c r="D57" s="593"/>
      <c r="E57" s="593"/>
      <c r="F57" s="16"/>
      <c r="G57" s="16">
        <v>508.75</v>
      </c>
      <c r="H57" s="16"/>
      <c r="I57" s="296">
        <f t="shared" si="0"/>
        <v>508.75</v>
      </c>
      <c r="J57" s="16"/>
      <c r="K57" s="16"/>
      <c r="L57" s="296">
        <f t="shared" si="1"/>
        <v>0</v>
      </c>
    </row>
    <row r="58" spans="1:12" s="5" customFormat="1" ht="12.75" customHeight="1">
      <c r="A58" s="296" t="s">
        <v>108</v>
      </c>
      <c r="B58" s="594" t="s">
        <v>363</v>
      </c>
      <c r="C58" s="594"/>
      <c r="D58" s="594"/>
      <c r="E58" s="594"/>
      <c r="F58" s="296"/>
      <c r="G58" s="296">
        <f>G59+G60+G61</f>
        <v>0</v>
      </c>
      <c r="H58" s="296">
        <f>H59+H60+H61</f>
        <v>0</v>
      </c>
      <c r="I58" s="296">
        <f t="shared" si="0"/>
        <v>0</v>
      </c>
      <c r="J58" s="296">
        <f>J59+J60+J61</f>
        <v>0</v>
      </c>
      <c r="K58" s="296">
        <f>K59+K60+K61</f>
        <v>0</v>
      </c>
      <c r="L58" s="296">
        <f t="shared" si="1"/>
        <v>0</v>
      </c>
    </row>
    <row r="59" spans="1:12" s="5" customFormat="1" ht="24.75" customHeight="1">
      <c r="A59" s="38" t="s">
        <v>123</v>
      </c>
      <c r="B59" s="31"/>
      <c r="C59" s="548" t="s">
        <v>637</v>
      </c>
      <c r="D59" s="548"/>
      <c r="E59" s="548"/>
      <c r="F59" s="16"/>
      <c r="G59" s="16"/>
      <c r="H59" s="16"/>
      <c r="I59" s="296">
        <f t="shared" si="0"/>
        <v>0</v>
      </c>
      <c r="J59" s="16"/>
      <c r="K59" s="16"/>
      <c r="L59" s="296">
        <f t="shared" si="1"/>
        <v>0</v>
      </c>
    </row>
    <row r="60" spans="1:12" s="5" customFormat="1" ht="24.75" customHeight="1">
      <c r="A60" s="45" t="s">
        <v>125</v>
      </c>
      <c r="B60" s="31"/>
      <c r="C60" s="548" t="s">
        <v>638</v>
      </c>
      <c r="D60" s="548"/>
      <c r="E60" s="548"/>
      <c r="F60" s="153"/>
      <c r="G60" s="157"/>
      <c r="H60" s="157"/>
      <c r="I60" s="296">
        <f t="shared" si="0"/>
        <v>0</v>
      </c>
      <c r="J60" s="157"/>
      <c r="K60" s="157"/>
      <c r="L60" s="296">
        <f t="shared" si="1"/>
        <v>0</v>
      </c>
    </row>
    <row r="61" spans="1:12" s="5" customFormat="1" ht="12.75" customHeight="1">
      <c r="A61" s="38" t="s">
        <v>127</v>
      </c>
      <c r="B61" s="31"/>
      <c r="C61" s="46" t="s">
        <v>639</v>
      </c>
      <c r="D61" s="32"/>
      <c r="E61" s="32"/>
      <c r="F61" s="16"/>
      <c r="G61" s="16"/>
      <c r="H61" s="16"/>
      <c r="I61" s="296">
        <f t="shared" si="0"/>
        <v>0</v>
      </c>
      <c r="J61" s="16"/>
      <c r="K61" s="16"/>
      <c r="L61" s="296">
        <f t="shared" si="1"/>
        <v>0</v>
      </c>
    </row>
    <row r="62" spans="1:12" s="5" customFormat="1" ht="12.75" customHeight="1">
      <c r="A62" s="296" t="s">
        <v>110</v>
      </c>
      <c r="B62" s="301" t="s">
        <v>364</v>
      </c>
      <c r="C62" s="302"/>
      <c r="D62" s="302"/>
      <c r="E62" s="303"/>
      <c r="F62" s="296"/>
      <c r="G62" s="296">
        <f>G63+G64+G65</f>
        <v>0</v>
      </c>
      <c r="H62" s="296">
        <f>H63+H64+H65</f>
        <v>0</v>
      </c>
      <c r="I62" s="296">
        <f t="shared" si="0"/>
        <v>0</v>
      </c>
      <c r="J62" s="296">
        <f>J63+J64+J65</f>
        <v>0</v>
      </c>
      <c r="K62" s="296">
        <f>K63+K64+K65</f>
        <v>0</v>
      </c>
      <c r="L62" s="296">
        <f t="shared" si="1"/>
        <v>0</v>
      </c>
    </row>
    <row r="63" spans="1:12" s="5" customFormat="1" ht="24.75" customHeight="1">
      <c r="A63" s="17" t="s">
        <v>180</v>
      </c>
      <c r="B63" s="18"/>
      <c r="C63" s="548" t="s">
        <v>640</v>
      </c>
      <c r="D63" s="548"/>
      <c r="E63" s="548"/>
      <c r="F63" s="368"/>
      <c r="G63" s="16"/>
      <c r="H63" s="16"/>
      <c r="I63" s="296">
        <f t="shared" si="0"/>
        <v>0</v>
      </c>
      <c r="J63" s="16"/>
      <c r="K63" s="16"/>
      <c r="L63" s="296">
        <f t="shared" si="1"/>
        <v>0</v>
      </c>
    </row>
    <row r="64" spans="1:12" s="5" customFormat="1" ht="24.75" customHeight="1">
      <c r="A64" s="17" t="s">
        <v>182</v>
      </c>
      <c r="B64" s="18"/>
      <c r="C64" s="548" t="s">
        <v>641</v>
      </c>
      <c r="D64" s="548"/>
      <c r="E64" s="548"/>
      <c r="F64" s="368"/>
      <c r="G64" s="16"/>
      <c r="H64" s="16"/>
      <c r="I64" s="296">
        <f t="shared" si="0"/>
        <v>0</v>
      </c>
      <c r="J64" s="16"/>
      <c r="K64" s="16"/>
      <c r="L64" s="296">
        <f t="shared" si="1"/>
        <v>0</v>
      </c>
    </row>
    <row r="65" spans="1:12" s="5" customFormat="1" ht="12.75" customHeight="1">
      <c r="A65" s="17" t="s">
        <v>365</v>
      </c>
      <c r="B65" s="18"/>
      <c r="C65" s="548" t="s">
        <v>642</v>
      </c>
      <c r="D65" s="548"/>
      <c r="E65" s="548"/>
      <c r="F65" s="368"/>
      <c r="G65" s="16"/>
      <c r="H65" s="16"/>
      <c r="I65" s="296">
        <f t="shared" si="0"/>
        <v>0</v>
      </c>
      <c r="J65" s="16"/>
      <c r="K65" s="16"/>
      <c r="L65" s="296">
        <f t="shared" si="1"/>
        <v>0</v>
      </c>
    </row>
    <row r="66" spans="1:12" s="5" customFormat="1" ht="24.75" customHeight="1">
      <c r="A66" s="16" t="s">
        <v>136</v>
      </c>
      <c r="B66" s="549" t="s">
        <v>699</v>
      </c>
      <c r="C66" s="549"/>
      <c r="D66" s="549"/>
      <c r="E66" s="549"/>
      <c r="F66" s="16"/>
      <c r="G66" s="16"/>
      <c r="H66" s="16"/>
      <c r="I66" s="296">
        <f t="shared" si="0"/>
        <v>0</v>
      </c>
      <c r="J66" s="16"/>
      <c r="K66" s="16"/>
      <c r="L66" s="296">
        <f t="shared" si="1"/>
        <v>0</v>
      </c>
    </row>
    <row r="67" spans="1:12" s="5" customFormat="1" ht="24.75" customHeight="1">
      <c r="A67" s="16" t="s">
        <v>225</v>
      </c>
      <c r="B67" s="593" t="s">
        <v>700</v>
      </c>
      <c r="C67" s="593"/>
      <c r="D67" s="593"/>
      <c r="E67" s="593"/>
      <c r="F67" s="16"/>
      <c r="G67" s="16"/>
      <c r="H67" s="16"/>
      <c r="I67" s="296">
        <f t="shared" si="0"/>
        <v>0</v>
      </c>
      <c r="J67" s="16"/>
      <c r="K67" s="16"/>
      <c r="L67" s="296">
        <f t="shared" si="1"/>
        <v>0</v>
      </c>
    </row>
    <row r="68" spans="1:12" s="5" customFormat="1" ht="24.75" customHeight="1">
      <c r="A68" s="290" t="s">
        <v>113</v>
      </c>
      <c r="B68" s="592" t="s">
        <v>366</v>
      </c>
      <c r="C68" s="592"/>
      <c r="D68" s="592"/>
      <c r="E68" s="592"/>
      <c r="F68" s="296"/>
      <c r="G68" s="296">
        <f>G69-G70-G71+G72-G77+G78+G79</f>
        <v>3868.29</v>
      </c>
      <c r="H68" s="296">
        <f>H69-H70-H71+H72-H77+H78+H79</f>
        <v>0</v>
      </c>
      <c r="I68" s="296">
        <f>G68+H68</f>
        <v>3868.29</v>
      </c>
      <c r="J68" s="296">
        <f>J69-J70-J71+J72-J77+J78+J79</f>
        <v>1900</v>
      </c>
      <c r="K68" s="296">
        <f>K69-K70-K71+K72-K77+K78+K79</f>
        <v>0</v>
      </c>
      <c r="L68" s="296">
        <f t="shared" si="1"/>
        <v>1900</v>
      </c>
    </row>
    <row r="69" spans="1:12" s="5" customFormat="1" ht="12.75" customHeight="1">
      <c r="A69" s="16" t="s">
        <v>74</v>
      </c>
      <c r="B69" s="34" t="s">
        <v>367</v>
      </c>
      <c r="C69" s="18"/>
      <c r="D69" s="18"/>
      <c r="E69" s="24"/>
      <c r="F69" s="16"/>
      <c r="G69" s="16"/>
      <c r="H69" s="16"/>
      <c r="I69" s="296">
        <f t="shared" si="0"/>
        <v>0</v>
      </c>
      <c r="J69" s="16"/>
      <c r="K69" s="16"/>
      <c r="L69" s="296">
        <f t="shared" si="1"/>
        <v>0</v>
      </c>
    </row>
    <row r="70" spans="1:12" s="5" customFormat="1" ht="12.75" customHeight="1">
      <c r="A70" s="16" t="s">
        <v>86</v>
      </c>
      <c r="B70" s="28" t="s">
        <v>368</v>
      </c>
      <c r="C70" s="109"/>
      <c r="D70" s="29"/>
      <c r="E70" s="30"/>
      <c r="F70" s="16"/>
      <c r="G70" s="16"/>
      <c r="H70" s="16"/>
      <c r="I70" s="296">
        <f t="shared" si="0"/>
        <v>0</v>
      </c>
      <c r="J70" s="16"/>
      <c r="K70" s="16"/>
      <c r="L70" s="296">
        <f t="shared" si="1"/>
        <v>0</v>
      </c>
    </row>
    <row r="71" spans="1:12" s="5" customFormat="1" ht="24.75" customHeight="1">
      <c r="A71" s="16" t="s">
        <v>108</v>
      </c>
      <c r="B71" s="549" t="s">
        <v>369</v>
      </c>
      <c r="C71" s="549"/>
      <c r="D71" s="549"/>
      <c r="E71" s="549"/>
      <c r="F71" s="16"/>
      <c r="G71" s="16"/>
      <c r="H71" s="16"/>
      <c r="I71" s="296">
        <f t="shared" si="0"/>
        <v>0</v>
      </c>
      <c r="J71" s="16"/>
      <c r="K71" s="16"/>
      <c r="L71" s="296">
        <f t="shared" si="1"/>
        <v>0</v>
      </c>
    </row>
    <row r="72" spans="1:12" s="5" customFormat="1" ht="30" customHeight="1">
      <c r="A72" s="296" t="s">
        <v>144</v>
      </c>
      <c r="B72" s="599" t="s">
        <v>370</v>
      </c>
      <c r="C72" s="599"/>
      <c r="D72" s="599"/>
      <c r="E72" s="599"/>
      <c r="F72" s="296"/>
      <c r="G72" s="296">
        <f>G73+G74+G75+G76</f>
        <v>3868.29</v>
      </c>
      <c r="H72" s="296">
        <f>H73+H74+H75+H76</f>
        <v>0</v>
      </c>
      <c r="I72" s="296">
        <f t="shared" si="0"/>
        <v>3868.29</v>
      </c>
      <c r="J72" s="296">
        <f>J73+J74+J75+J76</f>
        <v>1900</v>
      </c>
      <c r="K72" s="296">
        <f>K73+K74+K75+K76</f>
        <v>0</v>
      </c>
      <c r="L72" s="296">
        <f t="shared" si="1"/>
        <v>1900</v>
      </c>
    </row>
    <row r="73" spans="1:12" s="5" customFormat="1" ht="12.75">
      <c r="A73" s="17" t="s">
        <v>180</v>
      </c>
      <c r="B73" s="52"/>
      <c r="C73" s="110"/>
      <c r="D73" s="19" t="s">
        <v>320</v>
      </c>
      <c r="E73" s="22"/>
      <c r="F73" s="496" t="s">
        <v>727</v>
      </c>
      <c r="G73" s="16">
        <v>3179</v>
      </c>
      <c r="H73" s="16"/>
      <c r="I73" s="296">
        <f t="shared" si="0"/>
        <v>3179</v>
      </c>
      <c r="J73" s="16">
        <v>1900</v>
      </c>
      <c r="K73" s="16"/>
      <c r="L73" s="296">
        <f t="shared" si="1"/>
        <v>1900</v>
      </c>
    </row>
    <row r="74" spans="1:12" s="5" customFormat="1" ht="12.75" customHeight="1">
      <c r="A74" s="17" t="s">
        <v>182</v>
      </c>
      <c r="B74" s="18"/>
      <c r="C74" s="111"/>
      <c r="D74" s="19" t="s">
        <v>142</v>
      </c>
      <c r="E74" s="22"/>
      <c r="F74" s="16"/>
      <c r="G74" s="16">
        <v>689.29</v>
      </c>
      <c r="H74" s="16"/>
      <c r="I74" s="296">
        <f t="shared" si="0"/>
        <v>689.29</v>
      </c>
      <c r="J74" s="16"/>
      <c r="K74" s="16"/>
      <c r="L74" s="296">
        <f t="shared" si="1"/>
        <v>0</v>
      </c>
    </row>
    <row r="75" spans="1:12" s="5" customFormat="1" ht="24.75" customHeight="1">
      <c r="A75" s="17" t="s">
        <v>365</v>
      </c>
      <c r="B75" s="18"/>
      <c r="C75" s="26"/>
      <c r="D75" s="595" t="s">
        <v>371</v>
      </c>
      <c r="E75" s="595"/>
      <c r="F75" s="140"/>
      <c r="G75" s="16"/>
      <c r="H75" s="16"/>
      <c r="I75" s="296">
        <f t="shared" si="0"/>
        <v>0</v>
      </c>
      <c r="J75" s="16"/>
      <c r="K75" s="16"/>
      <c r="L75" s="296">
        <f t="shared" si="1"/>
        <v>0</v>
      </c>
    </row>
    <row r="76" spans="1:12" s="5" customFormat="1" ht="12.75" customHeight="1">
      <c r="A76" s="17" t="s">
        <v>372</v>
      </c>
      <c r="B76" s="18"/>
      <c r="C76" s="26"/>
      <c r="D76" s="19" t="s">
        <v>145</v>
      </c>
      <c r="E76" s="20"/>
      <c r="F76" s="16"/>
      <c r="G76" s="16"/>
      <c r="H76" s="16"/>
      <c r="I76" s="296">
        <f t="shared" si="0"/>
        <v>0</v>
      </c>
      <c r="J76" s="16"/>
      <c r="K76" s="16"/>
      <c r="L76" s="296">
        <f t="shared" si="1"/>
        <v>0</v>
      </c>
    </row>
    <row r="77" spans="1:12" s="5" customFormat="1" ht="27.75" customHeight="1">
      <c r="A77" s="17" t="s">
        <v>136</v>
      </c>
      <c r="B77" s="593" t="s">
        <v>376</v>
      </c>
      <c r="C77" s="593"/>
      <c r="D77" s="593"/>
      <c r="E77" s="593"/>
      <c r="F77" s="16"/>
      <c r="G77" s="16"/>
      <c r="H77" s="16"/>
      <c r="I77" s="296">
        <f t="shared" si="0"/>
        <v>0</v>
      </c>
      <c r="J77" s="16"/>
      <c r="K77" s="16"/>
      <c r="L77" s="296">
        <f t="shared" si="1"/>
        <v>0</v>
      </c>
    </row>
    <row r="78" spans="1:12" s="5" customFormat="1" ht="12.75">
      <c r="A78" s="17" t="s">
        <v>225</v>
      </c>
      <c r="B78" s="112" t="s">
        <v>377</v>
      </c>
      <c r="C78" s="97"/>
      <c r="D78" s="113"/>
      <c r="E78" s="98"/>
      <c r="F78" s="16"/>
      <c r="G78" s="16"/>
      <c r="H78" s="16"/>
      <c r="I78" s="296">
        <f t="shared" si="0"/>
        <v>0</v>
      </c>
      <c r="J78" s="16"/>
      <c r="K78" s="16"/>
      <c r="L78" s="296">
        <f t="shared" si="1"/>
        <v>0</v>
      </c>
    </row>
    <row r="79" spans="1:12" s="5" customFormat="1" ht="12.75">
      <c r="A79" s="17" t="s">
        <v>228</v>
      </c>
      <c r="B79" s="112" t="s">
        <v>643</v>
      </c>
      <c r="C79" s="97"/>
      <c r="D79" s="104"/>
      <c r="E79" s="114"/>
      <c r="F79" s="16"/>
      <c r="G79" s="16"/>
      <c r="H79" s="16"/>
      <c r="I79" s="296">
        <f t="shared" si="0"/>
        <v>0</v>
      </c>
      <c r="J79" s="16"/>
      <c r="K79" s="16"/>
      <c r="L79" s="296">
        <f t="shared" si="1"/>
        <v>0</v>
      </c>
    </row>
    <row r="80" spans="1:12" s="5" customFormat="1" ht="39" customHeight="1">
      <c r="A80" s="12" t="s">
        <v>139</v>
      </c>
      <c r="B80" s="598" t="s">
        <v>378</v>
      </c>
      <c r="C80" s="598"/>
      <c r="D80" s="598"/>
      <c r="E80" s="598"/>
      <c r="F80" s="140"/>
      <c r="G80" s="16"/>
      <c r="H80" s="16"/>
      <c r="I80" s="296">
        <f t="shared" si="0"/>
        <v>0</v>
      </c>
      <c r="J80" s="16">
        <v>0.03</v>
      </c>
      <c r="K80" s="16"/>
      <c r="L80" s="296">
        <f t="shared" si="1"/>
        <v>0.03</v>
      </c>
    </row>
    <row r="81" spans="1:12" s="5" customFormat="1" ht="24.75" customHeight="1">
      <c r="A81" s="290"/>
      <c r="B81" s="592" t="s">
        <v>379</v>
      </c>
      <c r="C81" s="592"/>
      <c r="D81" s="592"/>
      <c r="E81" s="592"/>
      <c r="F81" s="367"/>
      <c r="G81" s="510">
        <f>G22+G55+G68+G80</f>
        <v>-3165.020000000135</v>
      </c>
      <c r="H81" s="296">
        <f>H22+H55+H68+H80</f>
        <v>0</v>
      </c>
      <c r="I81" s="296">
        <f t="shared" si="0"/>
        <v>-3165.020000000135</v>
      </c>
      <c r="J81" s="510">
        <f>J22+J55+J68+J80</f>
        <v>4077.379999999977</v>
      </c>
      <c r="K81" s="296">
        <f>K22+K55+K68+K80</f>
        <v>0</v>
      </c>
      <c r="L81" s="296">
        <f t="shared" si="1"/>
        <v>4077.379999999977</v>
      </c>
    </row>
    <row r="82" spans="1:12" s="5" customFormat="1" ht="24.75" customHeight="1">
      <c r="A82" s="115"/>
      <c r="B82" s="596" t="s">
        <v>380</v>
      </c>
      <c r="C82" s="596"/>
      <c r="D82" s="596"/>
      <c r="E82" s="596"/>
      <c r="F82" s="16"/>
      <c r="G82" s="510">
        <f>SUM(FBA!G57)</f>
        <v>5673.48</v>
      </c>
      <c r="H82" s="16"/>
      <c r="I82" s="296">
        <f>G82+H82</f>
        <v>5673.48</v>
      </c>
      <c r="J82" s="510">
        <f>SUM(FBA!G57)</f>
        <v>5673.48</v>
      </c>
      <c r="K82" s="16"/>
      <c r="L82" s="296">
        <f t="shared" si="1"/>
        <v>5673.48</v>
      </c>
    </row>
    <row r="83" spans="1:12" s="5" customFormat="1" ht="24.75" customHeight="1">
      <c r="A83" s="116"/>
      <c r="B83" s="597" t="s">
        <v>381</v>
      </c>
      <c r="C83" s="597"/>
      <c r="D83" s="597"/>
      <c r="E83" s="597"/>
      <c r="F83" s="16"/>
      <c r="G83" s="510">
        <f>SUM(G81:G82)</f>
        <v>2508.4599999998645</v>
      </c>
      <c r="H83" s="16"/>
      <c r="I83" s="296">
        <f>I82+I81</f>
        <v>2508.4599999998645</v>
      </c>
      <c r="J83" s="510">
        <f>SUM(J81:J82)</f>
        <v>9750.859999999977</v>
      </c>
      <c r="K83" s="16"/>
      <c r="L83" s="296">
        <f>L81+L82</f>
        <v>9750.859999999977</v>
      </c>
    </row>
    <row r="84" spans="1:11" s="5" customFormat="1" ht="12.75">
      <c r="A84" s="63"/>
      <c r="B84" s="64"/>
      <c r="C84" s="64"/>
      <c r="D84" s="64"/>
      <c r="E84" s="64"/>
      <c r="F84" s="64"/>
      <c r="G84" s="2"/>
      <c r="H84" s="2"/>
      <c r="I84" s="2"/>
      <c r="J84" s="2"/>
      <c r="K84" s="2"/>
    </row>
    <row r="85" spans="1:11" s="5" customFormat="1" ht="12.75">
      <c r="A85" s="63"/>
      <c r="B85" s="64"/>
      <c r="C85" s="64"/>
      <c r="D85" s="64"/>
      <c r="E85" s="64"/>
      <c r="F85" s="64"/>
      <c r="G85" s="2"/>
      <c r="H85" s="2"/>
      <c r="I85" s="2"/>
      <c r="J85" s="2"/>
      <c r="K85" s="2"/>
    </row>
    <row r="86" spans="1:11" s="5" customFormat="1" ht="15.75">
      <c r="A86" s="566" t="s">
        <v>744</v>
      </c>
      <c r="B86" s="566"/>
      <c r="C86" s="566"/>
      <c r="D86" s="566"/>
      <c r="E86" s="566"/>
      <c r="F86" s="566"/>
      <c r="G86" s="566"/>
      <c r="H86" s="119"/>
      <c r="I86" s="120"/>
      <c r="J86" s="495" t="s">
        <v>743</v>
      </c>
      <c r="K86" s="118"/>
    </row>
    <row r="87" spans="1:11" s="5" customFormat="1" ht="25.5" customHeight="1">
      <c r="A87" s="591" t="s">
        <v>306</v>
      </c>
      <c r="B87" s="591"/>
      <c r="C87" s="591"/>
      <c r="D87" s="591"/>
      <c r="E87" s="591"/>
      <c r="F87" s="591"/>
      <c r="G87" s="591"/>
      <c r="H87" s="121" t="s">
        <v>382</v>
      </c>
      <c r="I87" s="10"/>
      <c r="J87" s="581" t="s">
        <v>188</v>
      </c>
      <c r="K87" s="581"/>
    </row>
    <row r="88" spans="1:11" s="5" customFormat="1" ht="12.75">
      <c r="A88" s="4" t="s">
        <v>701</v>
      </c>
      <c r="B88" s="4"/>
      <c r="C88" s="4"/>
      <c r="D88" s="4"/>
      <c r="E88" s="1"/>
      <c r="F88" s="4"/>
      <c r="G88" s="4"/>
      <c r="H88" s="486"/>
      <c r="I88" s="4"/>
      <c r="J88" s="4" t="s">
        <v>688</v>
      </c>
      <c r="K88" s="4"/>
    </row>
    <row r="89" spans="1:11" s="5" customFormat="1" ht="12.75">
      <c r="A89" s="1" t="s">
        <v>691</v>
      </c>
      <c r="B89" s="1"/>
      <c r="C89" s="1"/>
      <c r="D89" s="1"/>
      <c r="E89" s="1"/>
      <c r="F89" s="1"/>
      <c r="G89" s="1"/>
      <c r="H89" s="485"/>
      <c r="I89" s="1"/>
      <c r="J89" s="1" t="s">
        <v>188</v>
      </c>
      <c r="K89" s="1"/>
    </row>
    <row r="90" s="5" customFormat="1" ht="12.75">
      <c r="F90" s="2"/>
    </row>
    <row r="91" s="5" customFormat="1" ht="12.75">
      <c r="F91" s="2"/>
    </row>
    <row r="92" s="5" customFormat="1" ht="12.75">
      <c r="F92" s="2"/>
    </row>
    <row r="93" s="5" customFormat="1" ht="12.75">
      <c r="F93" s="2"/>
    </row>
    <row r="94" s="5" customFormat="1" ht="12.75">
      <c r="F94" s="2"/>
    </row>
    <row r="95" s="5" customFormat="1" ht="12.75">
      <c r="F95" s="2"/>
    </row>
    <row r="96" s="5" customFormat="1" ht="12.75">
      <c r="F96" s="2"/>
    </row>
    <row r="97" s="5" customFormat="1" ht="12.75">
      <c r="F97" s="2"/>
    </row>
    <row r="98" s="5" customFormat="1" ht="12.75">
      <c r="F98" s="2"/>
    </row>
    <row r="99" s="5" customFormat="1" ht="12.75">
      <c r="F99" s="2"/>
    </row>
    <row r="100" s="5" customFormat="1" ht="12.75">
      <c r="F100" s="2"/>
    </row>
    <row r="101" s="5" customFormat="1" ht="12.75">
      <c r="F101" s="2"/>
    </row>
    <row r="102" s="5" customFormat="1" ht="12.75">
      <c r="F102" s="2"/>
    </row>
    <row r="103" s="5" customFormat="1" ht="12.75">
      <c r="F103" s="2"/>
    </row>
    <row r="104" s="5" customFormat="1" ht="12.75">
      <c r="F104" s="2"/>
    </row>
    <row r="105" s="5" customFormat="1" ht="12.75">
      <c r="F105" s="2"/>
    </row>
    <row r="106" s="5" customFormat="1" ht="12.75">
      <c r="F106" s="2"/>
    </row>
    <row r="107" s="5" customFormat="1" ht="12.75">
      <c r="F107" s="2"/>
    </row>
    <row r="108" s="5" customFormat="1" ht="12.75">
      <c r="F108" s="2"/>
    </row>
    <row r="109" s="5" customFormat="1" ht="12.75">
      <c r="F109" s="2"/>
    </row>
    <row r="110" s="5" customFormat="1" ht="12.75">
      <c r="F110" s="2"/>
    </row>
    <row r="111" s="5" customFormat="1" ht="12.75">
      <c r="F111" s="2"/>
    </row>
  </sheetData>
  <sheetProtection/>
  <mergeCells count="45">
    <mergeCell ref="F19:F20"/>
    <mergeCell ref="G19:I19"/>
    <mergeCell ref="A19:A20"/>
    <mergeCell ref="A14:L14"/>
    <mergeCell ref="A16:L16"/>
    <mergeCell ref="A17:L17"/>
    <mergeCell ref="F18:N18"/>
    <mergeCell ref="C64:E64"/>
    <mergeCell ref="A5:L6"/>
    <mergeCell ref="A7:L7"/>
    <mergeCell ref="A8:L8"/>
    <mergeCell ref="A9:L9"/>
    <mergeCell ref="A10:L11"/>
    <mergeCell ref="A13:L13"/>
    <mergeCell ref="A12:F12"/>
    <mergeCell ref="B21:E21"/>
    <mergeCell ref="C24:E24"/>
    <mergeCell ref="B66:E66"/>
    <mergeCell ref="B67:E67"/>
    <mergeCell ref="J19:L19"/>
    <mergeCell ref="B19:E20"/>
    <mergeCell ref="B72:E72"/>
    <mergeCell ref="D75:E75"/>
    <mergeCell ref="C59:E59"/>
    <mergeCell ref="C40:E40"/>
    <mergeCell ref="B55:E55"/>
    <mergeCell ref="C63:E63"/>
    <mergeCell ref="J87:K87"/>
    <mergeCell ref="B81:E81"/>
    <mergeCell ref="B82:E82"/>
    <mergeCell ref="B83:E83"/>
    <mergeCell ref="A87:G87"/>
    <mergeCell ref="B77:E77"/>
    <mergeCell ref="B80:E80"/>
    <mergeCell ref="A86:G86"/>
    <mergeCell ref="B68:E68"/>
    <mergeCell ref="B71:E71"/>
    <mergeCell ref="B22:E22"/>
    <mergeCell ref="C60:E60"/>
    <mergeCell ref="B57:E57"/>
    <mergeCell ref="B58:E58"/>
    <mergeCell ref="D27:E27"/>
    <mergeCell ref="C38:E38"/>
    <mergeCell ref="C65:E65"/>
    <mergeCell ref="B56:E56"/>
  </mergeCells>
  <printOptions/>
  <pageMargins left="0.35433070866141736" right="0" top="0.7874015748031497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9">
      <selection activeCell="S26" sqref="S26:S27"/>
    </sheetView>
  </sheetViews>
  <sheetFormatPr defaultColWidth="9.140625" defaultRowHeight="12.75"/>
  <cols>
    <col min="1" max="1" width="5.421875" style="122" customWidth="1"/>
    <col min="2" max="2" width="0.2890625" style="122" customWidth="1"/>
    <col min="3" max="3" width="2.00390625" style="122" customWidth="1"/>
    <col min="4" max="4" width="35.421875" style="122" customWidth="1"/>
    <col min="5" max="5" width="9.8515625" style="122" customWidth="1"/>
    <col min="6" max="6" width="10.7109375" style="122" customWidth="1"/>
    <col min="7" max="7" width="12.00390625" style="122" customWidth="1"/>
    <col min="8" max="8" width="10.8515625" style="122" customWidth="1"/>
    <col min="9" max="9" width="11.00390625" style="122" customWidth="1"/>
    <col min="10" max="10" width="10.57421875" style="122" customWidth="1"/>
    <col min="11" max="11" width="11.140625" style="122" customWidth="1"/>
    <col min="12" max="12" width="8.421875" style="122" customWidth="1"/>
    <col min="13" max="13" width="10.28125" style="122" customWidth="1"/>
    <col min="14" max="14" width="8.7109375" style="122" customWidth="1"/>
    <col min="15" max="16384" width="9.140625" style="122" customWidth="1"/>
  </cols>
  <sheetData>
    <row r="1" ht="12.75">
      <c r="J1" s="78"/>
    </row>
    <row r="2" ht="12.75">
      <c r="J2" s="117" t="s">
        <v>383</v>
      </c>
    </row>
    <row r="3" ht="12.75">
      <c r="J3" s="4" t="s">
        <v>271</v>
      </c>
    </row>
    <row r="5" spans="1:13" ht="30" customHeight="1">
      <c r="A5" s="606" t="s">
        <v>384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</row>
    <row r="6" spans="4:13" ht="12.75" customHeight="1">
      <c r="D6" s="607"/>
      <c r="E6" s="607"/>
      <c r="F6" s="607"/>
      <c r="G6" s="607"/>
      <c r="H6" s="607"/>
      <c r="I6" s="607"/>
      <c r="J6" s="607"/>
      <c r="K6" s="607"/>
      <c r="L6" s="607"/>
      <c r="M6" s="607"/>
    </row>
    <row r="7" spans="1:13" ht="12.75" customHeight="1">
      <c r="A7" s="608" t="s">
        <v>385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</row>
    <row r="9" spans="1:13" ht="27" customHeight="1">
      <c r="A9" s="553" t="s">
        <v>67</v>
      </c>
      <c r="B9" s="613" t="s">
        <v>68</v>
      </c>
      <c r="C9" s="613"/>
      <c r="D9" s="613"/>
      <c r="E9" s="553" t="s">
        <v>77</v>
      </c>
      <c r="F9" s="553" t="s">
        <v>79</v>
      </c>
      <c r="G9" s="553" t="s">
        <v>81</v>
      </c>
      <c r="H9" s="553"/>
      <c r="I9" s="553"/>
      <c r="J9" s="553" t="s">
        <v>386</v>
      </c>
      <c r="K9" s="553"/>
      <c r="L9" s="553" t="s">
        <v>85</v>
      </c>
      <c r="M9" s="610" t="s">
        <v>277</v>
      </c>
    </row>
    <row r="10" spans="1:13" ht="84" customHeight="1">
      <c r="A10" s="553"/>
      <c r="B10" s="613"/>
      <c r="C10" s="613"/>
      <c r="D10" s="613"/>
      <c r="E10" s="553"/>
      <c r="F10" s="553"/>
      <c r="G10" s="12" t="s">
        <v>387</v>
      </c>
      <c r="H10" s="12" t="s">
        <v>388</v>
      </c>
      <c r="I10" s="12" t="s">
        <v>389</v>
      </c>
      <c r="J10" s="12" t="s">
        <v>390</v>
      </c>
      <c r="K10" s="12" t="s">
        <v>391</v>
      </c>
      <c r="L10" s="553"/>
      <c r="M10" s="610"/>
    </row>
    <row r="11" spans="1:13" ht="12.75">
      <c r="A11" s="123">
        <v>1</v>
      </c>
      <c r="B11" s="124"/>
      <c r="C11" s="125"/>
      <c r="D11" s="126">
        <v>2</v>
      </c>
      <c r="E11" s="127">
        <v>3</v>
      </c>
      <c r="F11" s="127">
        <v>4</v>
      </c>
      <c r="G11" s="127">
        <v>5</v>
      </c>
      <c r="H11" s="127">
        <v>6</v>
      </c>
      <c r="I11" s="127">
        <v>7</v>
      </c>
      <c r="J11" s="127">
        <v>8</v>
      </c>
      <c r="K11" s="127">
        <v>9</v>
      </c>
      <c r="L11" s="127">
        <v>10</v>
      </c>
      <c r="M11" s="296">
        <v>11</v>
      </c>
    </row>
    <row r="12" spans="1:13" ht="24.75" customHeight="1">
      <c r="A12" s="95" t="s">
        <v>280</v>
      </c>
      <c r="B12" s="615" t="s">
        <v>392</v>
      </c>
      <c r="C12" s="615"/>
      <c r="D12" s="615"/>
      <c r="E12" s="127"/>
      <c r="F12" s="127">
        <v>1462.28</v>
      </c>
      <c r="G12" s="127"/>
      <c r="H12" s="127"/>
      <c r="I12" s="127"/>
      <c r="J12" s="127"/>
      <c r="K12" s="127"/>
      <c r="L12" s="127"/>
      <c r="M12" s="369">
        <f>SUM(E12:L12)</f>
        <v>1462.28</v>
      </c>
    </row>
    <row r="13" spans="1:13" ht="12.75">
      <c r="A13" s="373" t="s">
        <v>281</v>
      </c>
      <c r="B13" s="374"/>
      <c r="C13" s="375" t="s">
        <v>393</v>
      </c>
      <c r="D13" s="376"/>
      <c r="E13" s="369">
        <f>E14+E15</f>
        <v>0</v>
      </c>
      <c r="F13" s="369">
        <f aca="true" t="shared" si="0" ref="F13:L13">F14+F15</f>
        <v>0</v>
      </c>
      <c r="G13" s="369">
        <f t="shared" si="0"/>
        <v>0</v>
      </c>
      <c r="H13" s="369">
        <f t="shared" si="0"/>
        <v>0</v>
      </c>
      <c r="I13" s="369">
        <f t="shared" si="0"/>
        <v>0</v>
      </c>
      <c r="J13" s="369">
        <f t="shared" si="0"/>
        <v>0</v>
      </c>
      <c r="K13" s="369">
        <f t="shared" si="0"/>
        <v>0</v>
      </c>
      <c r="L13" s="369">
        <f t="shared" si="0"/>
        <v>0</v>
      </c>
      <c r="M13" s="369">
        <f aca="true" t="shared" si="1" ref="M13:M43">SUM(E13:L13)</f>
        <v>0</v>
      </c>
    </row>
    <row r="14" spans="1:13" ht="12.75">
      <c r="A14" s="131" t="s">
        <v>394</v>
      </c>
      <c r="B14" s="132"/>
      <c r="C14" s="125"/>
      <c r="D14" s="133" t="s">
        <v>395</v>
      </c>
      <c r="E14" s="127"/>
      <c r="F14" s="370"/>
      <c r="G14" s="127"/>
      <c r="H14" s="127"/>
      <c r="I14" s="127"/>
      <c r="J14" s="127"/>
      <c r="K14" s="127"/>
      <c r="L14" s="127"/>
      <c r="M14" s="369">
        <f t="shared" si="1"/>
        <v>0</v>
      </c>
    </row>
    <row r="15" spans="1:13" ht="15.75" customHeight="1">
      <c r="A15" s="134" t="s">
        <v>396</v>
      </c>
      <c r="B15" s="125"/>
      <c r="C15" s="125"/>
      <c r="D15" s="133" t="s">
        <v>397</v>
      </c>
      <c r="E15" s="127"/>
      <c r="F15" s="370"/>
      <c r="G15" s="127"/>
      <c r="H15" s="127"/>
      <c r="I15" s="127"/>
      <c r="J15" s="127"/>
      <c r="K15" s="127"/>
      <c r="L15" s="127"/>
      <c r="M15" s="369">
        <f t="shared" si="1"/>
        <v>0</v>
      </c>
    </row>
    <row r="16" spans="1:13" ht="28.5" customHeight="1">
      <c r="A16" s="377" t="s">
        <v>284</v>
      </c>
      <c r="B16" s="378"/>
      <c r="C16" s="612" t="s">
        <v>398</v>
      </c>
      <c r="D16" s="612"/>
      <c r="E16" s="369">
        <f>E17+E18+E19</f>
        <v>0</v>
      </c>
      <c r="F16" s="369">
        <f aca="true" t="shared" si="2" ref="F16:L16">F17+F18+F19</f>
        <v>0</v>
      </c>
      <c r="G16" s="369">
        <f t="shared" si="2"/>
        <v>0</v>
      </c>
      <c r="H16" s="369">
        <f t="shared" si="2"/>
        <v>0</v>
      </c>
      <c r="I16" s="369">
        <f t="shared" si="2"/>
        <v>0</v>
      </c>
      <c r="J16" s="369">
        <f t="shared" si="2"/>
        <v>0</v>
      </c>
      <c r="K16" s="369">
        <f t="shared" si="2"/>
        <v>0</v>
      </c>
      <c r="L16" s="369">
        <f t="shared" si="2"/>
        <v>0</v>
      </c>
      <c r="M16" s="369">
        <f t="shared" si="1"/>
        <v>0</v>
      </c>
    </row>
    <row r="17" spans="1:13" ht="12.75">
      <c r="A17" s="131" t="s">
        <v>399</v>
      </c>
      <c r="B17" s="135"/>
      <c r="C17" s="125"/>
      <c r="D17" s="133" t="s">
        <v>400</v>
      </c>
      <c r="E17" s="127"/>
      <c r="F17" s="127"/>
      <c r="G17" s="127"/>
      <c r="H17" s="127"/>
      <c r="I17" s="127"/>
      <c r="J17" s="127"/>
      <c r="K17" s="127"/>
      <c r="L17" s="127"/>
      <c r="M17" s="369">
        <f t="shared" si="1"/>
        <v>0</v>
      </c>
    </row>
    <row r="18" spans="1:13" ht="12.75">
      <c r="A18" s="131" t="s">
        <v>401</v>
      </c>
      <c r="B18" s="135"/>
      <c r="C18" s="125"/>
      <c r="D18" s="133" t="s">
        <v>402</v>
      </c>
      <c r="E18" s="127"/>
      <c r="F18" s="127"/>
      <c r="G18" s="127"/>
      <c r="H18" s="127"/>
      <c r="I18" s="127"/>
      <c r="J18" s="127"/>
      <c r="K18" s="127"/>
      <c r="L18" s="127"/>
      <c r="M18" s="369">
        <f t="shared" si="1"/>
        <v>0</v>
      </c>
    </row>
    <row r="19" spans="1:13" ht="12.75">
      <c r="A19" s="131" t="s">
        <v>403</v>
      </c>
      <c r="B19" s="135"/>
      <c r="C19" s="125"/>
      <c r="D19" s="133" t="s">
        <v>404</v>
      </c>
      <c r="E19" s="127"/>
      <c r="F19" s="127"/>
      <c r="G19" s="127"/>
      <c r="H19" s="127"/>
      <c r="I19" s="127"/>
      <c r="J19" s="127"/>
      <c r="K19" s="127"/>
      <c r="L19" s="127"/>
      <c r="M19" s="369">
        <f t="shared" si="1"/>
        <v>0</v>
      </c>
    </row>
    <row r="20" spans="1:13" ht="12.75">
      <c r="A20" s="128" t="s">
        <v>286</v>
      </c>
      <c r="B20" s="136"/>
      <c r="C20" s="137" t="s">
        <v>405</v>
      </c>
      <c r="D20" s="138"/>
      <c r="E20" s="127"/>
      <c r="F20" s="127"/>
      <c r="G20" s="127"/>
      <c r="H20" s="127"/>
      <c r="I20" s="127"/>
      <c r="J20" s="371"/>
      <c r="K20" s="127"/>
      <c r="L20" s="127"/>
      <c r="M20" s="369">
        <f t="shared" si="1"/>
        <v>0</v>
      </c>
    </row>
    <row r="21" spans="1:13" ht="12.75">
      <c r="A21" s="128" t="s">
        <v>288</v>
      </c>
      <c r="B21" s="530"/>
      <c r="C21" s="531" t="s">
        <v>746</v>
      </c>
      <c r="D21" s="532"/>
      <c r="E21" s="127"/>
      <c r="F21" s="127"/>
      <c r="G21" s="127"/>
      <c r="H21" s="127"/>
      <c r="I21" s="127"/>
      <c r="J21" s="371"/>
      <c r="K21" s="127"/>
      <c r="L21" s="127"/>
      <c r="M21" s="369"/>
    </row>
    <row r="22" spans="1:13" ht="24.75" customHeight="1">
      <c r="A22" s="365" t="s">
        <v>290</v>
      </c>
      <c r="B22" s="614" t="s">
        <v>751</v>
      </c>
      <c r="C22" s="614"/>
      <c r="D22" s="614"/>
      <c r="E22" s="369">
        <f>E12+E13-E16+E20</f>
        <v>0</v>
      </c>
      <c r="F22" s="369">
        <f>F12+F13+F16+F20</f>
        <v>1462.28</v>
      </c>
      <c r="G22" s="369">
        <f aca="true" t="shared" si="3" ref="G22:L22">G12+G13-G16+G20</f>
        <v>0</v>
      </c>
      <c r="H22" s="369">
        <f t="shared" si="3"/>
        <v>0</v>
      </c>
      <c r="I22" s="369">
        <f t="shared" si="3"/>
        <v>0</v>
      </c>
      <c r="J22" s="369">
        <f t="shared" si="3"/>
        <v>0</v>
      </c>
      <c r="K22" s="369">
        <f t="shared" si="3"/>
        <v>0</v>
      </c>
      <c r="L22" s="369">
        <f t="shared" si="3"/>
        <v>0</v>
      </c>
      <c r="M22" s="369">
        <f t="shared" si="1"/>
        <v>1462.28</v>
      </c>
    </row>
    <row r="23" spans="1:13" ht="24.75" customHeight="1">
      <c r="A23" s="95" t="s">
        <v>292</v>
      </c>
      <c r="B23" s="615" t="s">
        <v>407</v>
      </c>
      <c r="C23" s="615"/>
      <c r="D23" s="615"/>
      <c r="E23" s="16" t="s">
        <v>408</v>
      </c>
      <c r="F23" s="127">
        <v>1462.28</v>
      </c>
      <c r="G23" s="127"/>
      <c r="H23" s="16" t="s">
        <v>408</v>
      </c>
      <c r="I23" s="16"/>
      <c r="J23" s="16" t="s">
        <v>408</v>
      </c>
      <c r="K23" s="16" t="s">
        <v>408</v>
      </c>
      <c r="L23" s="16"/>
      <c r="M23" s="369">
        <f t="shared" si="1"/>
        <v>1462.28</v>
      </c>
    </row>
    <row r="24" spans="1:13" ht="30" customHeight="1">
      <c r="A24" s="128" t="s">
        <v>294</v>
      </c>
      <c r="B24" s="139"/>
      <c r="C24" s="616" t="s">
        <v>409</v>
      </c>
      <c r="D24" s="616"/>
      <c r="E24" s="16" t="s">
        <v>408</v>
      </c>
      <c r="F24" s="127"/>
      <c r="G24" s="127"/>
      <c r="H24" s="16" t="s">
        <v>408</v>
      </c>
      <c r="I24" s="16"/>
      <c r="J24" s="16" t="s">
        <v>408</v>
      </c>
      <c r="K24" s="16" t="s">
        <v>408</v>
      </c>
      <c r="L24" s="16"/>
      <c r="M24" s="369">
        <f t="shared" si="1"/>
        <v>0</v>
      </c>
    </row>
    <row r="25" spans="1:13" ht="26.25" customHeight="1">
      <c r="A25" s="128" t="s">
        <v>296</v>
      </c>
      <c r="B25" s="129"/>
      <c r="C25" s="617" t="s">
        <v>410</v>
      </c>
      <c r="D25" s="617"/>
      <c r="E25" s="16" t="s">
        <v>408</v>
      </c>
      <c r="F25" s="436"/>
      <c r="G25" s="371"/>
      <c r="H25" s="16" t="s">
        <v>408</v>
      </c>
      <c r="I25" s="140"/>
      <c r="J25" s="16" t="s">
        <v>408</v>
      </c>
      <c r="K25" s="16" t="s">
        <v>408</v>
      </c>
      <c r="L25" s="16"/>
      <c r="M25" s="369">
        <f t="shared" si="1"/>
        <v>0</v>
      </c>
    </row>
    <row r="26" spans="1:13" ht="24.75" customHeight="1">
      <c r="A26" s="373" t="s">
        <v>297</v>
      </c>
      <c r="B26" s="374"/>
      <c r="C26" s="609" t="s">
        <v>411</v>
      </c>
      <c r="D26" s="609"/>
      <c r="E26" s="296" t="s">
        <v>408</v>
      </c>
      <c r="F26" s="379">
        <f>F27+F28+F29</f>
        <v>0</v>
      </c>
      <c r="G26" s="379">
        <f>G27+G28+G29</f>
        <v>0</v>
      </c>
      <c r="H26" s="296" t="s">
        <v>408</v>
      </c>
      <c r="I26" s="379">
        <f>I27+I28+I29</f>
        <v>0</v>
      </c>
      <c r="J26" s="296" t="s">
        <v>408</v>
      </c>
      <c r="K26" s="296" t="s">
        <v>408</v>
      </c>
      <c r="L26" s="379">
        <f>L27+L28+L29</f>
        <v>0</v>
      </c>
      <c r="M26" s="369">
        <f t="shared" si="1"/>
        <v>0</v>
      </c>
    </row>
    <row r="27" spans="1:13" ht="12.75">
      <c r="A27" s="131" t="s">
        <v>564</v>
      </c>
      <c r="B27" s="132"/>
      <c r="C27" s="141"/>
      <c r="D27" s="142" t="s">
        <v>400</v>
      </c>
      <c r="E27" s="36" t="s">
        <v>408</v>
      </c>
      <c r="F27" s="372"/>
      <c r="G27" s="372"/>
      <c r="H27" s="36" t="s">
        <v>408</v>
      </c>
      <c r="I27" s="143"/>
      <c r="J27" s="36" t="s">
        <v>408</v>
      </c>
      <c r="K27" s="36" t="s">
        <v>408</v>
      </c>
      <c r="L27" s="36"/>
      <c r="M27" s="369">
        <f t="shared" si="1"/>
        <v>0</v>
      </c>
    </row>
    <row r="28" spans="1:13" ht="12.75">
      <c r="A28" s="131" t="s">
        <v>565</v>
      </c>
      <c r="B28" s="132"/>
      <c r="C28" s="141"/>
      <c r="D28" s="142" t="s">
        <v>402</v>
      </c>
      <c r="E28" s="36" t="s">
        <v>408</v>
      </c>
      <c r="F28" s="372"/>
      <c r="G28" s="372"/>
      <c r="H28" s="36" t="s">
        <v>408</v>
      </c>
      <c r="I28" s="143"/>
      <c r="J28" s="36" t="s">
        <v>408</v>
      </c>
      <c r="K28" s="36" t="s">
        <v>408</v>
      </c>
      <c r="L28" s="36"/>
      <c r="M28" s="369">
        <f t="shared" si="1"/>
        <v>0</v>
      </c>
    </row>
    <row r="29" spans="1:13" ht="12.75">
      <c r="A29" s="131" t="s">
        <v>566</v>
      </c>
      <c r="B29" s="132"/>
      <c r="C29" s="141"/>
      <c r="D29" s="142" t="s">
        <v>404</v>
      </c>
      <c r="E29" s="36" t="s">
        <v>408</v>
      </c>
      <c r="F29" s="503"/>
      <c r="G29" s="372"/>
      <c r="H29" s="36" t="s">
        <v>408</v>
      </c>
      <c r="I29" s="143"/>
      <c r="J29" s="36" t="s">
        <v>408</v>
      </c>
      <c r="K29" s="36" t="s">
        <v>408</v>
      </c>
      <c r="L29" s="36"/>
      <c r="M29" s="369">
        <f t="shared" si="1"/>
        <v>0</v>
      </c>
    </row>
    <row r="30" spans="1:13" ht="12.75">
      <c r="A30" s="123" t="s">
        <v>298</v>
      </c>
      <c r="B30" s="135"/>
      <c r="C30" s="144" t="s">
        <v>405</v>
      </c>
      <c r="D30" s="133"/>
      <c r="E30" s="16" t="s">
        <v>408</v>
      </c>
      <c r="F30" s="511"/>
      <c r="G30" s="371"/>
      <c r="H30" s="16" t="s">
        <v>408</v>
      </c>
      <c r="I30" s="140"/>
      <c r="J30" s="16" t="s">
        <v>408</v>
      </c>
      <c r="K30" s="16" t="s">
        <v>408</v>
      </c>
      <c r="L30" s="16"/>
      <c r="M30" s="369">
        <f t="shared" si="1"/>
        <v>0</v>
      </c>
    </row>
    <row r="31" spans="1:13" ht="12.75">
      <c r="A31" s="123" t="s">
        <v>747</v>
      </c>
      <c r="B31" s="135"/>
      <c r="C31" s="531" t="s">
        <v>746</v>
      </c>
      <c r="D31" s="532"/>
      <c r="E31" s="16"/>
      <c r="F31" s="511"/>
      <c r="G31" s="371"/>
      <c r="H31" s="16"/>
      <c r="I31" s="140"/>
      <c r="J31" s="16"/>
      <c r="K31" s="16"/>
      <c r="L31" s="16"/>
      <c r="M31" s="369"/>
    </row>
    <row r="32" spans="1:13" ht="24.75" customHeight="1">
      <c r="A32" s="365" t="s">
        <v>300</v>
      </c>
      <c r="B32" s="611" t="s">
        <v>752</v>
      </c>
      <c r="C32" s="611"/>
      <c r="D32" s="611"/>
      <c r="E32" s="296" t="s">
        <v>408</v>
      </c>
      <c r="F32" s="502">
        <f>F23+F24+F25+F26+F30</f>
        <v>1462.28</v>
      </c>
      <c r="G32" s="379">
        <f>G23+G24+G25-G26+G30</f>
        <v>0</v>
      </c>
      <c r="H32" s="296" t="s">
        <v>408</v>
      </c>
      <c r="I32" s="379">
        <f>I23+I24+I25-I26+I30</f>
        <v>0</v>
      </c>
      <c r="J32" s="296" t="s">
        <v>408</v>
      </c>
      <c r="K32" s="296" t="s">
        <v>408</v>
      </c>
      <c r="L32" s="379">
        <f>L23+L24+L25-L26+L30</f>
        <v>0</v>
      </c>
      <c r="M32" s="369">
        <f t="shared" si="1"/>
        <v>1462.28</v>
      </c>
    </row>
    <row r="33" spans="1:13" ht="24.75" customHeight="1">
      <c r="A33" s="128" t="s">
        <v>301</v>
      </c>
      <c r="B33" s="615" t="s">
        <v>412</v>
      </c>
      <c r="C33" s="615"/>
      <c r="D33" s="615"/>
      <c r="E33" s="127"/>
      <c r="F33" s="127"/>
      <c r="G33" s="127"/>
      <c r="H33" s="127"/>
      <c r="I33" s="127"/>
      <c r="J33" s="127"/>
      <c r="K33" s="127"/>
      <c r="L33" s="127"/>
      <c r="M33" s="369">
        <f t="shared" si="1"/>
        <v>0</v>
      </c>
    </row>
    <row r="34" spans="1:13" ht="24.75" customHeight="1">
      <c r="A34" s="128" t="s">
        <v>302</v>
      </c>
      <c r="B34" s="139"/>
      <c r="C34" s="616" t="s">
        <v>413</v>
      </c>
      <c r="D34" s="616"/>
      <c r="E34" s="127"/>
      <c r="F34" s="127"/>
      <c r="G34" s="127"/>
      <c r="H34" s="127"/>
      <c r="I34" s="127"/>
      <c r="J34" s="127"/>
      <c r="K34" s="127"/>
      <c r="L34" s="127"/>
      <c r="M34" s="369">
        <f t="shared" si="1"/>
        <v>0</v>
      </c>
    </row>
    <row r="35" spans="1:13" ht="33" customHeight="1">
      <c r="A35" s="128" t="s">
        <v>304</v>
      </c>
      <c r="B35" s="129"/>
      <c r="C35" s="620" t="s">
        <v>414</v>
      </c>
      <c r="D35" s="620"/>
      <c r="E35" s="127"/>
      <c r="F35" s="127"/>
      <c r="G35" s="127"/>
      <c r="H35" s="127"/>
      <c r="I35" s="127"/>
      <c r="J35" s="127"/>
      <c r="K35" s="127"/>
      <c r="L35" s="127"/>
      <c r="M35" s="369">
        <f t="shared" si="1"/>
        <v>0</v>
      </c>
    </row>
    <row r="36" spans="1:13" ht="29.25" customHeight="1">
      <c r="A36" s="128" t="s">
        <v>305</v>
      </c>
      <c r="B36" s="129"/>
      <c r="C36" s="617" t="s">
        <v>415</v>
      </c>
      <c r="D36" s="617"/>
      <c r="E36" s="127"/>
      <c r="F36" s="127"/>
      <c r="G36" s="127"/>
      <c r="H36" s="127"/>
      <c r="I36" s="127"/>
      <c r="J36" s="127"/>
      <c r="K36" s="127"/>
      <c r="L36" s="127"/>
      <c r="M36" s="369">
        <f t="shared" si="1"/>
        <v>0</v>
      </c>
    </row>
    <row r="37" spans="1:13" ht="24.75" customHeight="1">
      <c r="A37" s="365" t="s">
        <v>416</v>
      </c>
      <c r="B37" s="374"/>
      <c r="C37" s="609" t="s">
        <v>753</v>
      </c>
      <c r="D37" s="609"/>
      <c r="E37" s="369">
        <f>E38+E39+E40</f>
        <v>0</v>
      </c>
      <c r="F37" s="369">
        <f aca="true" t="shared" si="4" ref="F37:L37">F38+F39+F40</f>
        <v>0</v>
      </c>
      <c r="G37" s="369">
        <f t="shared" si="4"/>
        <v>0</v>
      </c>
      <c r="H37" s="369">
        <f t="shared" si="4"/>
        <v>0</v>
      </c>
      <c r="I37" s="369">
        <f t="shared" si="4"/>
        <v>0</v>
      </c>
      <c r="J37" s="369">
        <f t="shared" si="4"/>
        <v>0</v>
      </c>
      <c r="K37" s="369">
        <f t="shared" si="4"/>
        <v>0</v>
      </c>
      <c r="L37" s="369">
        <f t="shared" si="4"/>
        <v>0</v>
      </c>
      <c r="M37" s="369">
        <f t="shared" si="1"/>
        <v>0</v>
      </c>
    </row>
    <row r="38" spans="1:13" ht="12.75">
      <c r="A38" s="131" t="s">
        <v>748</v>
      </c>
      <c r="B38" s="132"/>
      <c r="C38" s="141"/>
      <c r="D38" s="142" t="s">
        <v>400</v>
      </c>
      <c r="E38" s="127"/>
      <c r="F38" s="127"/>
      <c r="G38" s="127"/>
      <c r="H38" s="127"/>
      <c r="I38" s="127"/>
      <c r="J38" s="127"/>
      <c r="K38" s="127"/>
      <c r="L38" s="127"/>
      <c r="M38" s="369">
        <f t="shared" si="1"/>
        <v>0</v>
      </c>
    </row>
    <row r="39" spans="1:13" ht="12.75">
      <c r="A39" s="131" t="s">
        <v>749</v>
      </c>
      <c r="B39" s="132"/>
      <c r="C39" s="141"/>
      <c r="D39" s="142" t="s">
        <v>402</v>
      </c>
      <c r="E39" s="127"/>
      <c r="F39" s="127"/>
      <c r="G39" s="127"/>
      <c r="H39" s="127"/>
      <c r="I39" s="127"/>
      <c r="J39" s="127"/>
      <c r="K39" s="127"/>
      <c r="L39" s="127"/>
      <c r="M39" s="369">
        <f t="shared" si="1"/>
        <v>0</v>
      </c>
    </row>
    <row r="40" spans="1:13" ht="12.75">
      <c r="A40" s="131" t="s">
        <v>750</v>
      </c>
      <c r="B40" s="132"/>
      <c r="C40" s="141"/>
      <c r="D40" s="142" t="s">
        <v>404</v>
      </c>
      <c r="E40" s="127"/>
      <c r="F40" s="127"/>
      <c r="G40" s="127"/>
      <c r="H40" s="127"/>
      <c r="I40" s="127"/>
      <c r="J40" s="127"/>
      <c r="K40" s="127"/>
      <c r="L40" s="127"/>
      <c r="M40" s="369">
        <f t="shared" si="1"/>
        <v>0</v>
      </c>
    </row>
    <row r="41" spans="1:13" ht="12.75">
      <c r="A41" s="128" t="s">
        <v>417</v>
      </c>
      <c r="B41" s="129"/>
      <c r="C41" s="145" t="s">
        <v>405</v>
      </c>
      <c r="D41" s="130"/>
      <c r="E41" s="127"/>
      <c r="F41" s="127"/>
      <c r="G41" s="127"/>
      <c r="H41" s="127"/>
      <c r="I41" s="127"/>
      <c r="J41" s="127"/>
      <c r="K41" s="127"/>
      <c r="L41" s="127"/>
      <c r="M41" s="369">
        <f t="shared" si="1"/>
        <v>0</v>
      </c>
    </row>
    <row r="42" spans="1:13" ht="12.75">
      <c r="A42" s="128" t="s">
        <v>418</v>
      </c>
      <c r="B42" s="129"/>
      <c r="C42" s="531" t="s">
        <v>746</v>
      </c>
      <c r="D42" s="130"/>
      <c r="E42" s="127"/>
      <c r="F42" s="127"/>
      <c r="G42" s="127"/>
      <c r="H42" s="127"/>
      <c r="I42" s="127"/>
      <c r="J42" s="127"/>
      <c r="K42" s="127"/>
      <c r="L42" s="127"/>
      <c r="M42" s="369"/>
    </row>
    <row r="43" spans="1:13" ht="26.25" customHeight="1">
      <c r="A43" s="365" t="s">
        <v>444</v>
      </c>
      <c r="B43" s="611" t="s">
        <v>754</v>
      </c>
      <c r="C43" s="611"/>
      <c r="D43" s="611"/>
      <c r="E43" s="369">
        <f>E33+E34+E35-E36-E37+E41</f>
        <v>0</v>
      </c>
      <c r="F43" s="369">
        <f>F33+F34+F35+F36+F37+F41</f>
        <v>0</v>
      </c>
      <c r="G43" s="369">
        <f aca="true" t="shared" si="5" ref="G43:L43">G33+G34+G35-G36-G37+G41</f>
        <v>0</v>
      </c>
      <c r="H43" s="369">
        <f t="shared" si="5"/>
        <v>0</v>
      </c>
      <c r="I43" s="369">
        <f t="shared" si="5"/>
        <v>0</v>
      </c>
      <c r="J43" s="369">
        <f t="shared" si="5"/>
        <v>0</v>
      </c>
      <c r="K43" s="369">
        <f t="shared" si="5"/>
        <v>0</v>
      </c>
      <c r="L43" s="369">
        <f t="shared" si="5"/>
        <v>0</v>
      </c>
      <c r="M43" s="369">
        <f t="shared" si="1"/>
        <v>0</v>
      </c>
    </row>
    <row r="44" spans="1:13" ht="24.75" customHeight="1">
      <c r="A44" s="365" t="s">
        <v>446</v>
      </c>
      <c r="B44" s="618" t="s">
        <v>755</v>
      </c>
      <c r="C44" s="619"/>
      <c r="D44" s="609"/>
      <c r="E44" s="369">
        <f>IF(E22-E43=FBA!F22,E22-E43,0)</f>
        <v>0</v>
      </c>
      <c r="F44" s="369">
        <f>IF(F22+F32-F43=FBA!F23,F22+F32-F43,0)</f>
        <v>0</v>
      </c>
      <c r="G44" s="369">
        <f>G22-G32-G43</f>
        <v>0</v>
      </c>
      <c r="H44" s="369">
        <f>H22-H43</f>
        <v>0</v>
      </c>
      <c r="I44" s="369">
        <f>I22-I32-I43</f>
        <v>0</v>
      </c>
      <c r="J44" s="369">
        <f>J22-J43</f>
        <v>0</v>
      </c>
      <c r="K44" s="369">
        <f>K22-K43</f>
        <v>0</v>
      </c>
      <c r="L44" s="369">
        <f>IF(L22-L32-L43=FBA!L26,L22-L32-L43,0)</f>
        <v>0</v>
      </c>
      <c r="M44" s="369">
        <f>IF(SUM(E44:L44)=FBA!F21,SUM(E44:L44),0)</f>
        <v>0</v>
      </c>
    </row>
    <row r="45" spans="1:13" ht="24.75" customHeight="1">
      <c r="A45" s="365" t="s">
        <v>447</v>
      </c>
      <c r="B45" s="618" t="s">
        <v>756</v>
      </c>
      <c r="C45" s="619"/>
      <c r="D45" s="609"/>
      <c r="E45" s="369">
        <f>IF(E12-E33=FBA!F36,E12-E33,0)</f>
        <v>0</v>
      </c>
      <c r="F45" s="369">
        <f>IF(F12+F23-F33=FBA!G23,F12+F23-F33,0)</f>
        <v>0</v>
      </c>
      <c r="G45" s="369">
        <f>G12-G23-G33</f>
        <v>0</v>
      </c>
      <c r="H45" s="369">
        <f>H12-H33</f>
        <v>0</v>
      </c>
      <c r="I45" s="369">
        <f>I12-I23-I33</f>
        <v>0</v>
      </c>
      <c r="J45" s="369">
        <f>J12-J33</f>
        <v>0</v>
      </c>
      <c r="K45" s="369">
        <f>K12-K33</f>
        <v>0</v>
      </c>
      <c r="L45" s="369">
        <f>L12-L33</f>
        <v>0</v>
      </c>
      <c r="M45" s="369">
        <f>F45</f>
        <v>0</v>
      </c>
    </row>
    <row r="46" spans="1:6" ht="12.75" customHeight="1">
      <c r="A46" s="146" t="s">
        <v>419</v>
      </c>
      <c r="B46" s="146"/>
      <c r="C46" s="146"/>
      <c r="D46" s="146"/>
      <c r="E46" s="146"/>
      <c r="F46" s="146"/>
    </row>
    <row r="47" ht="12.75" customHeight="1">
      <c r="A47" s="79" t="s">
        <v>420</v>
      </c>
    </row>
    <row r="64" spans="1:6" ht="12.75">
      <c r="A64" s="146"/>
      <c r="B64" s="146"/>
      <c r="C64" s="146"/>
      <c r="D64" s="146"/>
      <c r="E64" s="146"/>
      <c r="F64" s="146"/>
    </row>
    <row r="65" ht="12.75">
      <c r="A65" s="79"/>
    </row>
  </sheetData>
  <sheetProtection/>
  <mergeCells count="27">
    <mergeCell ref="C37:D37"/>
    <mergeCell ref="B43:D43"/>
    <mergeCell ref="B44:D44"/>
    <mergeCell ref="B45:D45"/>
    <mergeCell ref="B33:D33"/>
    <mergeCell ref="C34:D34"/>
    <mergeCell ref="C35:D35"/>
    <mergeCell ref="C36:D36"/>
    <mergeCell ref="B32:D32"/>
    <mergeCell ref="C16:D16"/>
    <mergeCell ref="A9:A10"/>
    <mergeCell ref="B9:D10"/>
    <mergeCell ref="B22:D22"/>
    <mergeCell ref="B23:D23"/>
    <mergeCell ref="C24:D24"/>
    <mergeCell ref="C25:D25"/>
    <mergeCell ref="B12:D12"/>
    <mergeCell ref="A5:M5"/>
    <mergeCell ref="D6:M6"/>
    <mergeCell ref="A7:M7"/>
    <mergeCell ref="C26:D26"/>
    <mergeCell ref="J9:K9"/>
    <mergeCell ref="L9:L10"/>
    <mergeCell ref="M9:M10"/>
    <mergeCell ref="E9:E10"/>
    <mergeCell ref="F9:F10"/>
    <mergeCell ref="G9:I9"/>
  </mergeCells>
  <printOptions/>
  <pageMargins left="0.5511811023622047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37">
      <selection activeCell="F21" sqref="F21"/>
    </sheetView>
  </sheetViews>
  <sheetFormatPr defaultColWidth="9.140625" defaultRowHeight="12.75"/>
  <cols>
    <col min="1" max="1" width="5.8515625" style="77" customWidth="1"/>
    <col min="2" max="2" width="0.2890625" style="66" customWidth="1"/>
    <col min="3" max="3" width="1.57421875" style="66" customWidth="1"/>
    <col min="4" max="4" width="20.140625" style="66" customWidth="1"/>
    <col min="5" max="5" width="7.28125" style="66" customWidth="1"/>
    <col min="6" max="6" width="7.57421875" style="66" customWidth="1"/>
    <col min="7" max="7" width="11.8515625" style="66" customWidth="1"/>
    <col min="8" max="8" width="10.28125" style="66" customWidth="1"/>
    <col min="9" max="9" width="8.28125" style="66" customWidth="1"/>
    <col min="10" max="10" width="10.28125" style="66" customWidth="1"/>
    <col min="11" max="11" width="8.421875" style="66" customWidth="1"/>
    <col min="12" max="12" width="8.28125" style="66" customWidth="1"/>
    <col min="13" max="13" width="10.00390625" style="66" customWidth="1"/>
    <col min="14" max="14" width="8.28125" style="66" customWidth="1"/>
    <col min="15" max="15" width="10.57421875" style="66" customWidth="1"/>
    <col min="16" max="17" width="8.28125" style="66" customWidth="1"/>
    <col min="18" max="18" width="11.57421875" style="66" customWidth="1"/>
    <col min="19" max="16384" width="9.140625" style="66" customWidth="1"/>
  </cols>
  <sheetData>
    <row r="1" ht="12.75">
      <c r="N1" s="67"/>
    </row>
    <row r="2" spans="1:18" ht="12.75">
      <c r="A2" s="4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N2" s="117" t="s">
        <v>421</v>
      </c>
      <c r="O2" s="148"/>
      <c r="P2" s="148"/>
      <c r="Q2" s="148"/>
      <c r="R2" s="148"/>
    </row>
    <row r="3" spans="1:17" ht="14.25" customHeight="1">
      <c r="A3" s="4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4"/>
      <c r="N3" s="4" t="s">
        <v>271</v>
      </c>
      <c r="O3" s="4"/>
      <c r="P3" s="4"/>
      <c r="Q3" s="4"/>
    </row>
    <row r="4" spans="1:18" ht="4.5" customHeight="1">
      <c r="A4" s="4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4"/>
      <c r="N4" s="4"/>
      <c r="O4" s="4"/>
      <c r="P4" s="4"/>
      <c r="Q4" s="4"/>
      <c r="R4" s="4"/>
    </row>
    <row r="5" spans="1:18" ht="31.5" customHeight="1">
      <c r="A5" s="629" t="s">
        <v>422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</row>
    <row r="6" spans="1:18" ht="3" customHeight="1">
      <c r="A6" s="4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8" ht="22.5" customHeight="1">
      <c r="A7" s="629" t="s">
        <v>423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</row>
    <row r="8" spans="1:18" ht="4.5" customHeight="1">
      <c r="A8" s="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1:18" ht="27" customHeight="1">
      <c r="A9" s="585" t="s">
        <v>424</v>
      </c>
      <c r="B9" s="630" t="s">
        <v>68</v>
      </c>
      <c r="C9" s="630"/>
      <c r="D9" s="630"/>
      <c r="E9" s="585" t="s">
        <v>89</v>
      </c>
      <c r="F9" s="585" t="s">
        <v>91</v>
      </c>
      <c r="G9" s="585"/>
      <c r="H9" s="585" t="s">
        <v>425</v>
      </c>
      <c r="I9" s="585" t="s">
        <v>426</v>
      </c>
      <c r="J9" s="585" t="s">
        <v>97</v>
      </c>
      <c r="K9" s="585" t="s">
        <v>427</v>
      </c>
      <c r="L9" s="585" t="s">
        <v>428</v>
      </c>
      <c r="M9" s="585" t="s">
        <v>103</v>
      </c>
      <c r="N9" s="585" t="s">
        <v>429</v>
      </c>
      <c r="O9" s="585"/>
      <c r="P9" s="585" t="s">
        <v>430</v>
      </c>
      <c r="Q9" s="585" t="s">
        <v>431</v>
      </c>
      <c r="R9" s="631" t="s">
        <v>277</v>
      </c>
    </row>
    <row r="10" spans="1:18" ht="51">
      <c r="A10" s="585"/>
      <c r="B10" s="630"/>
      <c r="C10" s="630"/>
      <c r="D10" s="630"/>
      <c r="E10" s="585"/>
      <c r="F10" s="83" t="s">
        <v>432</v>
      </c>
      <c r="G10" s="83" t="s">
        <v>433</v>
      </c>
      <c r="H10" s="585"/>
      <c r="I10" s="585"/>
      <c r="J10" s="585"/>
      <c r="K10" s="585"/>
      <c r="L10" s="585"/>
      <c r="M10" s="585"/>
      <c r="N10" s="83" t="s">
        <v>434</v>
      </c>
      <c r="O10" s="83" t="s">
        <v>429</v>
      </c>
      <c r="P10" s="585"/>
      <c r="Q10" s="585"/>
      <c r="R10" s="631"/>
    </row>
    <row r="11" spans="1:18" ht="12.75" customHeight="1">
      <c r="A11" s="149">
        <v>1</v>
      </c>
      <c r="B11" s="626">
        <v>2</v>
      </c>
      <c r="C11" s="626"/>
      <c r="D11" s="626"/>
      <c r="E11" s="149">
        <v>3</v>
      </c>
      <c r="F11" s="149">
        <v>4</v>
      </c>
      <c r="G11" s="149">
        <v>5</v>
      </c>
      <c r="H11" s="149">
        <v>6</v>
      </c>
      <c r="I11" s="149">
        <v>7</v>
      </c>
      <c r="J11" s="149">
        <v>8</v>
      </c>
      <c r="K11" s="149">
        <v>9</v>
      </c>
      <c r="L11" s="149">
        <v>10</v>
      </c>
      <c r="M11" s="149">
        <v>11</v>
      </c>
      <c r="N11" s="149">
        <v>12</v>
      </c>
      <c r="O11" s="149">
        <v>13</v>
      </c>
      <c r="P11" s="149">
        <v>14</v>
      </c>
      <c r="Q11" s="149">
        <v>15</v>
      </c>
      <c r="R11" s="383">
        <v>16</v>
      </c>
    </row>
    <row r="12" spans="1:18" ht="39.75" customHeight="1">
      <c r="A12" s="150" t="s">
        <v>280</v>
      </c>
      <c r="B12" s="627" t="s">
        <v>392</v>
      </c>
      <c r="C12" s="627"/>
      <c r="D12" s="627"/>
      <c r="E12" s="83"/>
      <c r="F12" s="83"/>
      <c r="G12" s="504">
        <v>4495945.02</v>
      </c>
      <c r="H12" s="255">
        <v>460111.53</v>
      </c>
      <c r="I12" s="83"/>
      <c r="J12" s="255">
        <v>132662.77</v>
      </c>
      <c r="K12" s="83">
        <v>0.29</v>
      </c>
      <c r="L12" s="83"/>
      <c r="M12" s="83">
        <v>122228.19</v>
      </c>
      <c r="N12" s="83"/>
      <c r="O12" s="83">
        <v>4945.72</v>
      </c>
      <c r="P12" s="83">
        <v>7090.48</v>
      </c>
      <c r="Q12" s="83"/>
      <c r="R12" s="389">
        <f>SUM(E12:Q12)</f>
        <v>5222984</v>
      </c>
    </row>
    <row r="13" spans="1:18" ht="25.5" customHeight="1">
      <c r="A13" s="380" t="s">
        <v>281</v>
      </c>
      <c r="B13" s="381"/>
      <c r="C13" s="625" t="s">
        <v>435</v>
      </c>
      <c r="D13" s="625"/>
      <c r="E13" s="382">
        <f>E14+E15</f>
        <v>0</v>
      </c>
      <c r="F13" s="382">
        <f aca="true" t="shared" si="0" ref="F13:Q13">F14+F15</f>
        <v>0</v>
      </c>
      <c r="G13" s="382">
        <f t="shared" si="0"/>
        <v>0</v>
      </c>
      <c r="H13" s="382">
        <f t="shared" si="0"/>
        <v>0</v>
      </c>
      <c r="I13" s="382">
        <f t="shared" si="0"/>
        <v>0</v>
      </c>
      <c r="J13" s="382">
        <f>J14+J15</f>
        <v>11784.38</v>
      </c>
      <c r="K13" s="382">
        <f t="shared" si="0"/>
        <v>0</v>
      </c>
      <c r="L13" s="382">
        <f t="shared" si="0"/>
        <v>0</v>
      </c>
      <c r="M13" s="382">
        <f>M14+M15</f>
        <v>3179</v>
      </c>
      <c r="N13" s="382">
        <f t="shared" si="0"/>
        <v>0</v>
      </c>
      <c r="O13" s="382">
        <f t="shared" si="0"/>
        <v>0</v>
      </c>
      <c r="P13" s="382">
        <f t="shared" si="0"/>
        <v>689.29</v>
      </c>
      <c r="Q13" s="382">
        <f t="shared" si="0"/>
        <v>0</v>
      </c>
      <c r="R13" s="307">
        <f>SUM(E13:Q13)</f>
        <v>15652.669999999998</v>
      </c>
    </row>
    <row r="14" spans="1:18" ht="25.5">
      <c r="A14" s="153" t="s">
        <v>394</v>
      </c>
      <c r="B14" s="154" t="s">
        <v>436</v>
      </c>
      <c r="C14" s="155"/>
      <c r="D14" s="39" t="s">
        <v>395</v>
      </c>
      <c r="E14" s="152"/>
      <c r="F14" s="89"/>
      <c r="G14" s="89"/>
      <c r="H14" s="89"/>
      <c r="I14" s="89"/>
      <c r="J14" s="89"/>
      <c r="K14" s="89"/>
      <c r="L14" s="89"/>
      <c r="M14" s="89">
        <v>3179</v>
      </c>
      <c r="N14" s="89"/>
      <c r="O14" s="89"/>
      <c r="P14" s="89">
        <v>689.29</v>
      </c>
      <c r="Q14" s="89"/>
      <c r="R14" s="307">
        <f>SUM(E14:Q14)</f>
        <v>3868.29</v>
      </c>
    </row>
    <row r="15" spans="1:18" ht="25.5">
      <c r="A15" s="149" t="s">
        <v>396</v>
      </c>
      <c r="B15" s="155"/>
      <c r="C15" s="155"/>
      <c r="D15" s="156" t="s">
        <v>397</v>
      </c>
      <c r="E15" s="89"/>
      <c r="F15" s="89"/>
      <c r="G15" s="89"/>
      <c r="H15" s="89"/>
      <c r="I15" s="89"/>
      <c r="J15" s="89">
        <v>11784.38</v>
      </c>
      <c r="K15" s="89"/>
      <c r="L15" s="89"/>
      <c r="M15" s="89"/>
      <c r="N15" s="89"/>
      <c r="O15" s="89"/>
      <c r="P15" s="83"/>
      <c r="Q15" s="83"/>
      <c r="R15" s="307">
        <f aca="true" t="shared" si="1" ref="R15:R53">SUM(E15:Q15)</f>
        <v>11784.38</v>
      </c>
    </row>
    <row r="16" spans="1:18" ht="51" customHeight="1">
      <c r="A16" s="380" t="s">
        <v>284</v>
      </c>
      <c r="B16" s="594" t="s">
        <v>437</v>
      </c>
      <c r="C16" s="594"/>
      <c r="D16" s="594"/>
      <c r="E16" s="382">
        <f>E17+E18+E19</f>
        <v>0</v>
      </c>
      <c r="F16" s="382">
        <f aca="true" t="shared" si="2" ref="F16:Q16">F17+F18+F19</f>
        <v>0</v>
      </c>
      <c r="G16" s="382">
        <f>G17+G18+G19</f>
        <v>-13542.34</v>
      </c>
      <c r="H16" s="382">
        <f t="shared" si="2"/>
        <v>-86101.70999999999</v>
      </c>
      <c r="I16" s="382">
        <f t="shared" si="2"/>
        <v>0</v>
      </c>
      <c r="J16" s="382">
        <f t="shared" si="2"/>
        <v>-2416.59</v>
      </c>
      <c r="K16" s="382">
        <f t="shared" si="2"/>
        <v>-0.29</v>
      </c>
      <c r="L16" s="382">
        <f t="shared" si="2"/>
        <v>0</v>
      </c>
      <c r="M16" s="382">
        <f>M17+M18+M19</f>
        <v>-3473.58</v>
      </c>
      <c r="N16" s="382">
        <f t="shared" si="2"/>
        <v>0</v>
      </c>
      <c r="O16" s="382">
        <f t="shared" si="2"/>
        <v>0</v>
      </c>
      <c r="P16" s="382">
        <f t="shared" si="2"/>
        <v>0</v>
      </c>
      <c r="Q16" s="382">
        <f t="shared" si="2"/>
        <v>0</v>
      </c>
      <c r="R16" s="307">
        <f>SUM(E16:Q16)</f>
        <v>-105534.50999999998</v>
      </c>
    </row>
    <row r="17" spans="1:18" ht="12.75">
      <c r="A17" s="157" t="s">
        <v>399</v>
      </c>
      <c r="B17" s="158"/>
      <c r="C17" s="155"/>
      <c r="D17" s="39" t="s">
        <v>400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3"/>
      <c r="Q17" s="83"/>
      <c r="R17" s="307">
        <f t="shared" si="1"/>
        <v>0</v>
      </c>
    </row>
    <row r="18" spans="1:18" ht="12.75">
      <c r="A18" s="45" t="s">
        <v>401</v>
      </c>
      <c r="B18" s="158"/>
      <c r="C18" s="155"/>
      <c r="D18" s="39" t="s">
        <v>402</v>
      </c>
      <c r="E18" s="152"/>
      <c r="F18" s="89"/>
      <c r="G18" s="89">
        <v>-13542.34</v>
      </c>
      <c r="H18" s="89">
        <v>-67549.53</v>
      </c>
      <c r="I18" s="89"/>
      <c r="J18" s="89"/>
      <c r="K18" s="89"/>
      <c r="L18" s="89"/>
      <c r="M18" s="89"/>
      <c r="N18" s="89"/>
      <c r="O18" s="89"/>
      <c r="P18" s="83"/>
      <c r="Q18" s="83"/>
      <c r="R18" s="307">
        <f t="shared" si="1"/>
        <v>-81091.87</v>
      </c>
    </row>
    <row r="19" spans="1:18" ht="12.75">
      <c r="A19" s="45" t="s">
        <v>403</v>
      </c>
      <c r="B19" s="158"/>
      <c r="C19" s="155"/>
      <c r="D19" s="39" t="s">
        <v>404</v>
      </c>
      <c r="E19" s="152"/>
      <c r="F19" s="89"/>
      <c r="G19" s="89"/>
      <c r="H19" s="89">
        <v>-18552.18</v>
      </c>
      <c r="I19" s="89"/>
      <c r="J19" s="89">
        <v>-2416.59</v>
      </c>
      <c r="K19" s="89">
        <v>-0.29</v>
      </c>
      <c r="L19" s="89"/>
      <c r="M19" s="89">
        <v>-3473.58</v>
      </c>
      <c r="N19" s="89"/>
      <c r="O19" s="89"/>
      <c r="P19" s="83"/>
      <c r="Q19" s="83"/>
      <c r="R19" s="307">
        <f>SUM(E19:Q19)</f>
        <v>-24442.64</v>
      </c>
    </row>
    <row r="20" spans="1:18" ht="15" customHeight="1">
      <c r="A20" s="45" t="s">
        <v>286</v>
      </c>
      <c r="B20" s="151"/>
      <c r="C20" s="548" t="s">
        <v>405</v>
      </c>
      <c r="D20" s="548"/>
      <c r="E20" s="152"/>
      <c r="F20" s="89"/>
      <c r="G20" s="89"/>
      <c r="H20" s="89">
        <v>-5823.97</v>
      </c>
      <c r="I20" s="89"/>
      <c r="J20" s="89">
        <v>5823.97</v>
      </c>
      <c r="K20" s="89"/>
      <c r="L20" s="89"/>
      <c r="M20" s="89"/>
      <c r="N20" s="89"/>
      <c r="O20" s="89"/>
      <c r="P20" s="83"/>
      <c r="Q20" s="83"/>
      <c r="R20" s="307">
        <f t="shared" si="1"/>
        <v>0</v>
      </c>
    </row>
    <row r="21" spans="1:18" ht="15" customHeight="1">
      <c r="A21" s="45" t="s">
        <v>288</v>
      </c>
      <c r="B21" s="533" t="s">
        <v>746</v>
      </c>
      <c r="C21" s="161"/>
      <c r="D21" s="161"/>
      <c r="E21" s="152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3"/>
      <c r="Q21" s="83"/>
      <c r="R21" s="307"/>
    </row>
    <row r="22" spans="1:18" ht="54.75" customHeight="1">
      <c r="A22" s="341" t="s">
        <v>290</v>
      </c>
      <c r="B22" s="623" t="s">
        <v>406</v>
      </c>
      <c r="C22" s="623"/>
      <c r="D22" s="623"/>
      <c r="E22" s="307">
        <f>E12+E13-E16+E20</f>
        <v>0</v>
      </c>
      <c r="F22" s="307">
        <f>F12+F13-F16+F20</f>
        <v>0</v>
      </c>
      <c r="G22" s="389">
        <f>G12+G13+G16+G20</f>
        <v>4482402.68</v>
      </c>
      <c r="H22" s="506">
        <f>H12+H13+H16+H20</f>
        <v>368185.8500000001</v>
      </c>
      <c r="I22" s="389">
        <f aca="true" t="shared" si="3" ref="I22:Q22">I12+I13+I16+I20</f>
        <v>0</v>
      </c>
      <c r="J22" s="506">
        <f>J12+J13+J16+J20</f>
        <v>147854.53</v>
      </c>
      <c r="K22" s="389">
        <f>K12+K13+K16+K20</f>
        <v>0</v>
      </c>
      <c r="L22" s="389">
        <f t="shared" si="3"/>
        <v>0</v>
      </c>
      <c r="M22" s="389">
        <f>M12+M13+M16+M20</f>
        <v>121933.61</v>
      </c>
      <c r="N22" s="389">
        <f t="shared" si="3"/>
        <v>0</v>
      </c>
      <c r="O22" s="389">
        <f>O12+O13+O16+O20</f>
        <v>4945.72</v>
      </c>
      <c r="P22" s="389">
        <f t="shared" si="3"/>
        <v>7779.7699999999995</v>
      </c>
      <c r="Q22" s="389">
        <f t="shared" si="3"/>
        <v>0</v>
      </c>
      <c r="R22" s="506">
        <f>SUM(E22:Q22)</f>
        <v>5133102.159999999</v>
      </c>
    </row>
    <row r="23" spans="1:18" ht="39.75" customHeight="1">
      <c r="A23" s="150" t="s">
        <v>292</v>
      </c>
      <c r="B23" s="624" t="s">
        <v>438</v>
      </c>
      <c r="C23" s="624"/>
      <c r="D23" s="624"/>
      <c r="E23" s="83" t="s">
        <v>408</v>
      </c>
      <c r="F23" s="83"/>
      <c r="G23" s="83">
        <v>-1060747.95</v>
      </c>
      <c r="H23" s="83">
        <v>-385183.32</v>
      </c>
      <c r="I23" s="83"/>
      <c r="J23" s="83">
        <v>-131743.41</v>
      </c>
      <c r="K23" s="83">
        <v>-0.29</v>
      </c>
      <c r="L23" s="83"/>
      <c r="M23" s="83">
        <v>-97227.11</v>
      </c>
      <c r="N23" s="36" t="s">
        <v>408</v>
      </c>
      <c r="O23" s="83">
        <v>-4066.11</v>
      </c>
      <c r="P23" s="83" t="s">
        <v>408</v>
      </c>
      <c r="Q23" s="83" t="s">
        <v>408</v>
      </c>
      <c r="R23" s="505">
        <f>SUM(E23:Q23)</f>
        <v>-1678968.1900000002</v>
      </c>
    </row>
    <row r="24" spans="1:18" ht="39.75" customHeight="1">
      <c r="A24" s="157" t="s">
        <v>294</v>
      </c>
      <c r="B24" s="158"/>
      <c r="C24" s="548" t="s">
        <v>439</v>
      </c>
      <c r="D24" s="548"/>
      <c r="E24" s="89" t="s">
        <v>408</v>
      </c>
      <c r="F24" s="89"/>
      <c r="G24" s="89"/>
      <c r="H24" s="89"/>
      <c r="I24" s="89"/>
      <c r="J24" s="89"/>
      <c r="K24" s="89"/>
      <c r="L24" s="89"/>
      <c r="M24" s="89"/>
      <c r="N24" s="36" t="s">
        <v>408</v>
      </c>
      <c r="O24" s="89"/>
      <c r="P24" s="89" t="s">
        <v>408</v>
      </c>
      <c r="Q24" s="89" t="s">
        <v>408</v>
      </c>
      <c r="R24" s="307">
        <f t="shared" si="1"/>
        <v>0</v>
      </c>
    </row>
    <row r="25" spans="1:18" ht="41.25" customHeight="1">
      <c r="A25" s="157" t="s">
        <v>296</v>
      </c>
      <c r="B25" s="158"/>
      <c r="C25" s="548" t="s">
        <v>440</v>
      </c>
      <c r="D25" s="548"/>
      <c r="E25" s="89" t="s">
        <v>408</v>
      </c>
      <c r="F25" s="89"/>
      <c r="G25" s="89">
        <v>-41338.19</v>
      </c>
      <c r="H25" s="501">
        <v>-18951.87</v>
      </c>
      <c r="I25" s="89"/>
      <c r="J25" s="89">
        <v>-421.54</v>
      </c>
      <c r="K25" s="89"/>
      <c r="L25" s="89"/>
      <c r="M25" s="89">
        <v>-10511.84</v>
      </c>
      <c r="N25" s="36" t="s">
        <v>408</v>
      </c>
      <c r="O25" s="89">
        <v>-209.45</v>
      </c>
      <c r="P25" s="89" t="s">
        <v>408</v>
      </c>
      <c r="Q25" s="89" t="s">
        <v>408</v>
      </c>
      <c r="R25" s="307">
        <f>SUM(E25:Q25)</f>
        <v>-71432.89</v>
      </c>
    </row>
    <row r="26" spans="1:18" ht="51" customHeight="1">
      <c r="A26" s="383" t="s">
        <v>297</v>
      </c>
      <c r="B26" s="384"/>
      <c r="C26" s="625" t="s">
        <v>757</v>
      </c>
      <c r="D26" s="625"/>
      <c r="E26" s="311" t="s">
        <v>408</v>
      </c>
      <c r="F26" s="311">
        <f>F27+F28+F29</f>
        <v>0</v>
      </c>
      <c r="G26" s="311">
        <f aca="true" t="shared" si="4" ref="G26:O26">G27+G28+G29</f>
        <v>6672.53</v>
      </c>
      <c r="H26" s="311">
        <f t="shared" si="4"/>
        <v>70823.34</v>
      </c>
      <c r="I26" s="311">
        <f t="shared" si="4"/>
        <v>0</v>
      </c>
      <c r="J26" s="311">
        <f t="shared" si="4"/>
        <v>2416.59</v>
      </c>
      <c r="K26" s="311">
        <f t="shared" si="4"/>
        <v>0.29</v>
      </c>
      <c r="L26" s="311">
        <f t="shared" si="4"/>
        <v>0</v>
      </c>
      <c r="M26" s="311">
        <f>M27+M28+M29</f>
        <v>3473.58</v>
      </c>
      <c r="N26" s="311" t="s">
        <v>408</v>
      </c>
      <c r="O26" s="311">
        <f t="shared" si="4"/>
        <v>0</v>
      </c>
      <c r="P26" s="311" t="s">
        <v>408</v>
      </c>
      <c r="Q26" s="311" t="s">
        <v>408</v>
      </c>
      <c r="R26" s="307">
        <f t="shared" si="1"/>
        <v>83386.32999999999</v>
      </c>
    </row>
    <row r="27" spans="1:18" ht="12.75">
      <c r="A27" s="159" t="s">
        <v>564</v>
      </c>
      <c r="B27" s="160"/>
      <c r="C27" s="58"/>
      <c r="D27" s="161" t="s">
        <v>400</v>
      </c>
      <c r="E27" s="36" t="s">
        <v>408</v>
      </c>
      <c r="F27" s="89"/>
      <c r="G27" s="89"/>
      <c r="H27" s="89"/>
      <c r="I27" s="89"/>
      <c r="J27" s="89"/>
      <c r="K27" s="89"/>
      <c r="L27" s="89"/>
      <c r="M27" s="89"/>
      <c r="N27" s="36" t="s">
        <v>408</v>
      </c>
      <c r="O27" s="36"/>
      <c r="P27" s="36" t="s">
        <v>408</v>
      </c>
      <c r="Q27" s="36" t="s">
        <v>408</v>
      </c>
      <c r="R27" s="307">
        <f t="shared" si="1"/>
        <v>0</v>
      </c>
    </row>
    <row r="28" spans="1:18" ht="12.75">
      <c r="A28" s="159" t="s">
        <v>565</v>
      </c>
      <c r="B28" s="160"/>
      <c r="C28" s="58"/>
      <c r="D28" s="161" t="s">
        <v>402</v>
      </c>
      <c r="E28" s="36" t="s">
        <v>408</v>
      </c>
      <c r="F28" s="89"/>
      <c r="G28" s="89">
        <v>6672.53</v>
      </c>
      <c r="H28" s="89">
        <v>52271.16</v>
      </c>
      <c r="I28" s="89"/>
      <c r="J28" s="89"/>
      <c r="K28" s="89"/>
      <c r="L28" s="89"/>
      <c r="M28" s="89"/>
      <c r="N28" s="36" t="s">
        <v>408</v>
      </c>
      <c r="O28" s="36"/>
      <c r="P28" s="36" t="s">
        <v>408</v>
      </c>
      <c r="Q28" s="36" t="s">
        <v>408</v>
      </c>
      <c r="R28" s="307">
        <f t="shared" si="1"/>
        <v>58943.69</v>
      </c>
    </row>
    <row r="29" spans="1:18" ht="12.75">
      <c r="A29" s="159" t="s">
        <v>566</v>
      </c>
      <c r="B29" s="160"/>
      <c r="C29" s="58"/>
      <c r="D29" s="161" t="s">
        <v>404</v>
      </c>
      <c r="E29" s="36" t="s">
        <v>408</v>
      </c>
      <c r="F29" s="89"/>
      <c r="G29" s="89"/>
      <c r="H29" s="89">
        <v>18552.18</v>
      </c>
      <c r="I29" s="89"/>
      <c r="J29" s="89">
        <v>2416.59</v>
      </c>
      <c r="K29" s="89">
        <v>0.29</v>
      </c>
      <c r="L29" s="89"/>
      <c r="M29" s="89">
        <v>3473.58</v>
      </c>
      <c r="N29" s="36" t="s">
        <v>408</v>
      </c>
      <c r="O29" s="36"/>
      <c r="P29" s="36" t="s">
        <v>408</v>
      </c>
      <c r="Q29" s="36" t="s">
        <v>408</v>
      </c>
      <c r="R29" s="307">
        <f t="shared" si="1"/>
        <v>24442.64</v>
      </c>
    </row>
    <row r="30" spans="1:18" ht="15" customHeight="1">
      <c r="A30" s="157" t="s">
        <v>298</v>
      </c>
      <c r="B30" s="160"/>
      <c r="C30" s="622" t="s">
        <v>405</v>
      </c>
      <c r="D30" s="622"/>
      <c r="E30" s="36" t="s">
        <v>408</v>
      </c>
      <c r="F30" s="89"/>
      <c r="G30" s="89"/>
      <c r="H30" s="89">
        <v>4733.22</v>
      </c>
      <c r="I30" s="89"/>
      <c r="J30" s="89">
        <v>-4733.22</v>
      </c>
      <c r="K30" s="89"/>
      <c r="L30" s="89"/>
      <c r="M30" s="89"/>
      <c r="N30" s="36" t="s">
        <v>408</v>
      </c>
      <c r="O30" s="89"/>
      <c r="P30" s="89" t="s">
        <v>408</v>
      </c>
      <c r="Q30" s="89" t="s">
        <v>408</v>
      </c>
      <c r="R30" s="307">
        <f t="shared" si="1"/>
        <v>0</v>
      </c>
    </row>
    <row r="31" spans="1:18" ht="15" customHeight="1">
      <c r="A31" s="45" t="s">
        <v>299</v>
      </c>
      <c r="B31" s="533" t="s">
        <v>746</v>
      </c>
      <c r="C31" s="161"/>
      <c r="D31" s="161"/>
      <c r="E31" s="36"/>
      <c r="F31" s="89"/>
      <c r="G31" s="89"/>
      <c r="H31" s="89"/>
      <c r="I31" s="89"/>
      <c r="J31" s="89"/>
      <c r="K31" s="89"/>
      <c r="L31" s="89"/>
      <c r="M31" s="89"/>
      <c r="N31" s="36"/>
      <c r="O31" s="89"/>
      <c r="P31" s="89"/>
      <c r="Q31" s="89"/>
      <c r="R31" s="307"/>
    </row>
    <row r="32" spans="1:18" ht="54.75" customHeight="1">
      <c r="A32" s="341" t="s">
        <v>300</v>
      </c>
      <c r="B32" s="550" t="s">
        <v>758</v>
      </c>
      <c r="C32" s="550"/>
      <c r="D32" s="550"/>
      <c r="E32" s="307" t="s">
        <v>408</v>
      </c>
      <c r="F32" s="307">
        <f>F23+F24+F25-F26+F30</f>
        <v>0</v>
      </c>
      <c r="G32" s="307">
        <f>G23+G24+G25+G26+G30</f>
        <v>-1095413.6099999999</v>
      </c>
      <c r="H32" s="307">
        <f aca="true" t="shared" si="5" ref="H32:M32">H23+H24+H25+H26+H30</f>
        <v>-328578.63</v>
      </c>
      <c r="I32" s="307">
        <f t="shared" si="5"/>
        <v>0</v>
      </c>
      <c r="J32" s="307">
        <f t="shared" si="5"/>
        <v>-134481.58000000002</v>
      </c>
      <c r="K32" s="307">
        <f t="shared" si="5"/>
        <v>0</v>
      </c>
      <c r="L32" s="307">
        <f t="shared" si="5"/>
        <v>0</v>
      </c>
      <c r="M32" s="307">
        <f t="shared" si="5"/>
        <v>-104265.37</v>
      </c>
      <c r="N32" s="307" t="s">
        <v>408</v>
      </c>
      <c r="O32" s="307">
        <f>O23+O24+O25+O26+O30</f>
        <v>-4275.56</v>
      </c>
      <c r="P32" s="307" t="s">
        <v>408</v>
      </c>
      <c r="Q32" s="307" t="s">
        <v>408</v>
      </c>
      <c r="R32" s="307">
        <f>SUM(E32:Q32)</f>
        <v>-1667014.75</v>
      </c>
    </row>
    <row r="33" spans="1:18" ht="39.75" customHeight="1">
      <c r="A33" s="150" t="s">
        <v>301</v>
      </c>
      <c r="B33" s="621" t="s">
        <v>412</v>
      </c>
      <c r="C33" s="621"/>
      <c r="D33" s="621"/>
      <c r="E33" s="83" t="s">
        <v>408</v>
      </c>
      <c r="F33" s="83"/>
      <c r="G33" s="83"/>
      <c r="H33" s="83"/>
      <c r="I33" s="162"/>
      <c r="J33" s="83"/>
      <c r="K33" s="83"/>
      <c r="L33" s="162"/>
      <c r="M33" s="83"/>
      <c r="N33" s="36" t="s">
        <v>408</v>
      </c>
      <c r="O33" s="83"/>
      <c r="P33" s="83"/>
      <c r="Q33" s="83"/>
      <c r="R33" s="307">
        <f t="shared" si="1"/>
        <v>0</v>
      </c>
    </row>
    <row r="34" spans="1:18" ht="39.75" customHeight="1">
      <c r="A34" s="157" t="s">
        <v>302</v>
      </c>
      <c r="B34" s="158"/>
      <c r="C34" s="548" t="s">
        <v>413</v>
      </c>
      <c r="D34" s="548"/>
      <c r="E34" s="89" t="s">
        <v>408</v>
      </c>
      <c r="F34" s="89"/>
      <c r="G34" s="89"/>
      <c r="H34" s="89"/>
      <c r="I34" s="163"/>
      <c r="J34" s="89"/>
      <c r="K34" s="89"/>
      <c r="L34" s="163"/>
      <c r="M34" s="89"/>
      <c r="N34" s="36" t="s">
        <v>408</v>
      </c>
      <c r="O34" s="89"/>
      <c r="P34" s="89"/>
      <c r="Q34" s="89"/>
      <c r="R34" s="307">
        <f t="shared" si="1"/>
        <v>0</v>
      </c>
    </row>
    <row r="35" spans="1:18" ht="39.75" customHeight="1">
      <c r="A35" s="157" t="s">
        <v>304</v>
      </c>
      <c r="B35" s="158"/>
      <c r="C35" s="548" t="s">
        <v>441</v>
      </c>
      <c r="D35" s="548"/>
      <c r="E35" s="16" t="s">
        <v>408</v>
      </c>
      <c r="F35" s="16"/>
      <c r="G35" s="16"/>
      <c r="H35" s="16"/>
      <c r="I35" s="115"/>
      <c r="J35" s="16"/>
      <c r="K35" s="16"/>
      <c r="L35" s="115"/>
      <c r="M35" s="16"/>
      <c r="N35" s="36" t="s">
        <v>408</v>
      </c>
      <c r="O35" s="16"/>
      <c r="P35" s="16"/>
      <c r="Q35" s="16"/>
      <c r="R35" s="307">
        <f t="shared" si="1"/>
        <v>0</v>
      </c>
    </row>
    <row r="36" spans="1:18" ht="39.75" customHeight="1">
      <c r="A36" s="157" t="s">
        <v>305</v>
      </c>
      <c r="B36" s="158"/>
      <c r="C36" s="548" t="s">
        <v>415</v>
      </c>
      <c r="D36" s="548"/>
      <c r="E36" s="89" t="s">
        <v>408</v>
      </c>
      <c r="F36" s="89"/>
      <c r="G36" s="89"/>
      <c r="H36" s="89"/>
      <c r="I36" s="163"/>
      <c r="J36" s="89"/>
      <c r="K36" s="89"/>
      <c r="L36" s="163"/>
      <c r="M36" s="89"/>
      <c r="N36" s="36" t="s">
        <v>408</v>
      </c>
      <c r="O36" s="89"/>
      <c r="P36" s="89"/>
      <c r="Q36" s="89"/>
      <c r="R36" s="307">
        <f t="shared" si="1"/>
        <v>0</v>
      </c>
    </row>
    <row r="37" spans="1:18" ht="51" customHeight="1">
      <c r="A37" s="383">
        <v>18</v>
      </c>
      <c r="B37" s="384"/>
      <c r="C37" s="625" t="s">
        <v>759</v>
      </c>
      <c r="D37" s="625"/>
      <c r="E37" s="311" t="s">
        <v>408</v>
      </c>
      <c r="F37" s="311">
        <f>F38+F39+F40</f>
        <v>0</v>
      </c>
      <c r="G37" s="311">
        <f aca="true" t="shared" si="6" ref="G37:M37">G38+G39+G40</f>
        <v>0</v>
      </c>
      <c r="H37" s="311">
        <f t="shared" si="6"/>
        <v>0</v>
      </c>
      <c r="I37" s="311">
        <f t="shared" si="6"/>
        <v>0</v>
      </c>
      <c r="J37" s="311">
        <f t="shared" si="6"/>
        <v>0</v>
      </c>
      <c r="K37" s="311">
        <f t="shared" si="6"/>
        <v>0</v>
      </c>
      <c r="L37" s="311">
        <f t="shared" si="6"/>
        <v>0</v>
      </c>
      <c r="M37" s="311">
        <f t="shared" si="6"/>
        <v>0</v>
      </c>
      <c r="N37" s="311" t="s">
        <v>408</v>
      </c>
      <c r="O37" s="311">
        <f>O38+O39+O40</f>
        <v>0</v>
      </c>
      <c r="P37" s="311">
        <f>P38+P39+P40</f>
        <v>0</v>
      </c>
      <c r="Q37" s="311">
        <f>Q38+Q39+Q40</f>
        <v>0</v>
      </c>
      <c r="R37" s="307">
        <f t="shared" si="1"/>
        <v>0</v>
      </c>
    </row>
    <row r="38" spans="1:18" ht="12.75">
      <c r="A38" s="159" t="s">
        <v>748</v>
      </c>
      <c r="B38" s="160"/>
      <c r="C38" s="58"/>
      <c r="D38" s="161" t="s">
        <v>400</v>
      </c>
      <c r="E38" s="36" t="s">
        <v>408</v>
      </c>
      <c r="F38" s="89"/>
      <c r="G38" s="89"/>
      <c r="H38" s="89"/>
      <c r="I38" s="163"/>
      <c r="J38" s="89"/>
      <c r="K38" s="89"/>
      <c r="L38" s="163"/>
      <c r="M38" s="89"/>
      <c r="N38" s="36" t="s">
        <v>408</v>
      </c>
      <c r="O38" s="89"/>
      <c r="P38" s="89"/>
      <c r="Q38" s="89"/>
      <c r="R38" s="307">
        <f t="shared" si="1"/>
        <v>0</v>
      </c>
    </row>
    <row r="39" spans="1:18" ht="12.75">
      <c r="A39" s="159" t="s">
        <v>749</v>
      </c>
      <c r="B39" s="160"/>
      <c r="C39" s="58"/>
      <c r="D39" s="161" t="s">
        <v>402</v>
      </c>
      <c r="E39" s="36" t="s">
        <v>408</v>
      </c>
      <c r="F39" s="89"/>
      <c r="G39" s="89"/>
      <c r="H39" s="89"/>
      <c r="I39" s="163"/>
      <c r="J39" s="89"/>
      <c r="K39" s="89"/>
      <c r="L39" s="163"/>
      <c r="M39" s="89"/>
      <c r="N39" s="36" t="s">
        <v>408</v>
      </c>
      <c r="O39" s="89"/>
      <c r="P39" s="89"/>
      <c r="Q39" s="89"/>
      <c r="R39" s="307">
        <f t="shared" si="1"/>
        <v>0</v>
      </c>
    </row>
    <row r="40" spans="1:18" ht="12.75">
      <c r="A40" s="159" t="s">
        <v>750</v>
      </c>
      <c r="B40" s="160"/>
      <c r="C40" s="58"/>
      <c r="D40" s="161" t="s">
        <v>404</v>
      </c>
      <c r="E40" s="36" t="s">
        <v>408</v>
      </c>
      <c r="F40" s="89"/>
      <c r="G40" s="89"/>
      <c r="H40" s="89"/>
      <c r="I40" s="163"/>
      <c r="J40" s="89"/>
      <c r="K40" s="89"/>
      <c r="L40" s="163"/>
      <c r="M40" s="89"/>
      <c r="N40" s="36" t="s">
        <v>408</v>
      </c>
      <c r="O40" s="89"/>
      <c r="P40" s="89"/>
      <c r="Q40" s="89"/>
      <c r="R40" s="307">
        <f t="shared" si="1"/>
        <v>0</v>
      </c>
    </row>
    <row r="41" spans="1:18" ht="15" customHeight="1">
      <c r="A41" s="157" t="s">
        <v>417</v>
      </c>
      <c r="B41" s="160"/>
      <c r="C41" s="622" t="s">
        <v>405</v>
      </c>
      <c r="D41" s="622"/>
      <c r="E41" s="89" t="s">
        <v>408</v>
      </c>
      <c r="F41" s="89"/>
      <c r="G41" s="89"/>
      <c r="H41" s="89"/>
      <c r="I41" s="163"/>
      <c r="J41" s="163"/>
      <c r="K41" s="163"/>
      <c r="L41" s="163"/>
      <c r="M41" s="89"/>
      <c r="N41" s="36" t="s">
        <v>408</v>
      </c>
      <c r="O41" s="89"/>
      <c r="P41" s="89"/>
      <c r="Q41" s="89"/>
      <c r="R41" s="307">
        <f t="shared" si="1"/>
        <v>0</v>
      </c>
    </row>
    <row r="42" spans="1:18" ht="15" customHeight="1">
      <c r="A42" s="157" t="s">
        <v>418</v>
      </c>
      <c r="B42" s="160"/>
      <c r="C42" s="628" t="s">
        <v>746</v>
      </c>
      <c r="D42" s="548"/>
      <c r="E42" s="89"/>
      <c r="F42" s="89"/>
      <c r="G42" s="89"/>
      <c r="H42" s="89"/>
      <c r="I42" s="163"/>
      <c r="J42" s="163"/>
      <c r="K42" s="163"/>
      <c r="L42" s="163"/>
      <c r="M42" s="89"/>
      <c r="N42" s="36"/>
      <c r="O42" s="89"/>
      <c r="P42" s="89"/>
      <c r="Q42" s="89"/>
      <c r="R42" s="307"/>
    </row>
    <row r="43" spans="1:18" ht="54.75" customHeight="1">
      <c r="A43" s="341" t="s">
        <v>444</v>
      </c>
      <c r="B43" s="550" t="s">
        <v>760</v>
      </c>
      <c r="C43" s="550"/>
      <c r="D43" s="550"/>
      <c r="E43" s="307" t="s">
        <v>408</v>
      </c>
      <c r="F43" s="307">
        <f>F33+F34+F35-F36-F37+F41</f>
        <v>0</v>
      </c>
      <c r="G43" s="307">
        <f aca="true" t="shared" si="7" ref="G43:M43">G33+G34+G35-G36-G37+G41</f>
        <v>0</v>
      </c>
      <c r="H43" s="307">
        <f t="shared" si="7"/>
        <v>0</v>
      </c>
      <c r="I43" s="307">
        <f t="shared" si="7"/>
        <v>0</v>
      </c>
      <c r="J43" s="307">
        <f t="shared" si="7"/>
        <v>0</v>
      </c>
      <c r="K43" s="307">
        <f t="shared" si="7"/>
        <v>0</v>
      </c>
      <c r="L43" s="307">
        <f t="shared" si="7"/>
        <v>0</v>
      </c>
      <c r="M43" s="307">
        <f t="shared" si="7"/>
        <v>0</v>
      </c>
      <c r="N43" s="307" t="s">
        <v>408</v>
      </c>
      <c r="O43" s="307">
        <f>O33+O34+O35-O36-O37+O41</f>
        <v>0</v>
      </c>
      <c r="P43" s="307">
        <f>P33+P34+P35-P36-P37+P41</f>
        <v>0</v>
      </c>
      <c r="Q43" s="307">
        <f>Q33+Q34+Q35-Q36-Q37+Q41</f>
        <v>0</v>
      </c>
      <c r="R43" s="307">
        <f t="shared" si="1"/>
        <v>0</v>
      </c>
    </row>
    <row r="44" spans="1:18" ht="30.75" customHeight="1">
      <c r="A44" s="150" t="s">
        <v>446</v>
      </c>
      <c r="B44" s="621" t="s">
        <v>442</v>
      </c>
      <c r="C44" s="621"/>
      <c r="D44" s="621"/>
      <c r="E44" s="83"/>
      <c r="F44" s="83" t="s">
        <v>408</v>
      </c>
      <c r="G44" s="83" t="s">
        <v>408</v>
      </c>
      <c r="H44" s="83" t="s">
        <v>408</v>
      </c>
      <c r="I44" s="83"/>
      <c r="J44" s="83" t="s">
        <v>408</v>
      </c>
      <c r="K44" s="83" t="s">
        <v>408</v>
      </c>
      <c r="L44" s="83"/>
      <c r="M44" s="83" t="s">
        <v>408</v>
      </c>
      <c r="N44" s="83"/>
      <c r="O44" s="83" t="s">
        <v>408</v>
      </c>
      <c r="P44" s="83" t="s">
        <v>408</v>
      </c>
      <c r="Q44" s="83" t="s">
        <v>408</v>
      </c>
      <c r="R44" s="307">
        <f t="shared" si="1"/>
        <v>0</v>
      </c>
    </row>
    <row r="45" spans="1:18" ht="45" customHeight="1">
      <c r="A45" s="157" t="s">
        <v>447</v>
      </c>
      <c r="B45" s="593" t="s">
        <v>443</v>
      </c>
      <c r="C45" s="593"/>
      <c r="D45" s="59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307">
        <f t="shared" si="1"/>
        <v>0</v>
      </c>
    </row>
    <row r="46" spans="1:18" ht="39.75" customHeight="1">
      <c r="A46" s="157" t="s">
        <v>448</v>
      </c>
      <c r="B46" s="158"/>
      <c r="C46" s="548" t="s">
        <v>445</v>
      </c>
      <c r="D46" s="548"/>
      <c r="E46" s="89"/>
      <c r="F46" s="89" t="s">
        <v>408</v>
      </c>
      <c r="G46" s="89" t="s">
        <v>408</v>
      </c>
      <c r="H46" s="89" t="s">
        <v>408</v>
      </c>
      <c r="I46" s="89"/>
      <c r="J46" s="89" t="s">
        <v>408</v>
      </c>
      <c r="K46" s="89" t="s">
        <v>408</v>
      </c>
      <c r="L46" s="89"/>
      <c r="M46" s="89" t="s">
        <v>408</v>
      </c>
      <c r="N46" s="89"/>
      <c r="O46" s="89" t="s">
        <v>408</v>
      </c>
      <c r="P46" s="89" t="s">
        <v>408</v>
      </c>
      <c r="Q46" s="89" t="s">
        <v>408</v>
      </c>
      <c r="R46" s="307">
        <f t="shared" si="1"/>
        <v>0</v>
      </c>
    </row>
    <row r="47" spans="1:18" ht="50.25" customHeight="1">
      <c r="A47" s="157" t="s">
        <v>449</v>
      </c>
      <c r="B47" s="154"/>
      <c r="C47" s="548" t="s">
        <v>761</v>
      </c>
      <c r="D47" s="548"/>
      <c r="E47" s="36"/>
      <c r="F47" s="36" t="s">
        <v>408</v>
      </c>
      <c r="G47" s="36" t="s">
        <v>408</v>
      </c>
      <c r="H47" s="36" t="s">
        <v>408</v>
      </c>
      <c r="I47" s="36"/>
      <c r="J47" s="36" t="s">
        <v>408</v>
      </c>
      <c r="K47" s="36" t="s">
        <v>408</v>
      </c>
      <c r="L47" s="36"/>
      <c r="M47" s="36" t="s">
        <v>408</v>
      </c>
      <c r="N47" s="36"/>
      <c r="O47" s="36" t="s">
        <v>408</v>
      </c>
      <c r="P47" s="36" t="s">
        <v>408</v>
      </c>
      <c r="Q47" s="36" t="s">
        <v>408</v>
      </c>
      <c r="R47" s="307">
        <f t="shared" si="1"/>
        <v>0</v>
      </c>
    </row>
    <row r="48" spans="1:18" ht="12.75">
      <c r="A48" s="159" t="s">
        <v>762</v>
      </c>
      <c r="B48" s="164"/>
      <c r="C48" s="58"/>
      <c r="D48" s="161" t="s">
        <v>400</v>
      </c>
      <c r="E48" s="36"/>
      <c r="F48" s="36" t="s">
        <v>408</v>
      </c>
      <c r="G48" s="36" t="s">
        <v>408</v>
      </c>
      <c r="H48" s="36" t="s">
        <v>408</v>
      </c>
      <c r="I48" s="36"/>
      <c r="J48" s="36" t="s">
        <v>408</v>
      </c>
      <c r="K48" s="36" t="s">
        <v>408</v>
      </c>
      <c r="L48" s="36"/>
      <c r="M48" s="36" t="s">
        <v>408</v>
      </c>
      <c r="N48" s="36"/>
      <c r="O48" s="36" t="s">
        <v>408</v>
      </c>
      <c r="P48" s="36" t="s">
        <v>408</v>
      </c>
      <c r="Q48" s="36" t="s">
        <v>408</v>
      </c>
      <c r="R48" s="307">
        <f t="shared" si="1"/>
        <v>0</v>
      </c>
    </row>
    <row r="49" spans="1:18" ht="12.75">
      <c r="A49" s="159" t="s">
        <v>763</v>
      </c>
      <c r="B49" s="164"/>
      <c r="C49" s="58"/>
      <c r="D49" s="161" t="s">
        <v>402</v>
      </c>
      <c r="E49" s="36"/>
      <c r="F49" s="36" t="s">
        <v>408</v>
      </c>
      <c r="G49" s="36" t="s">
        <v>408</v>
      </c>
      <c r="H49" s="36" t="s">
        <v>408</v>
      </c>
      <c r="I49" s="36"/>
      <c r="J49" s="36" t="s">
        <v>408</v>
      </c>
      <c r="K49" s="36" t="s">
        <v>408</v>
      </c>
      <c r="L49" s="36"/>
      <c r="M49" s="36" t="s">
        <v>408</v>
      </c>
      <c r="N49" s="36"/>
      <c r="O49" s="36" t="s">
        <v>408</v>
      </c>
      <c r="P49" s="36" t="s">
        <v>408</v>
      </c>
      <c r="Q49" s="36" t="s">
        <v>408</v>
      </c>
      <c r="R49" s="307">
        <f t="shared" si="1"/>
        <v>0</v>
      </c>
    </row>
    <row r="50" spans="1:18" ht="12.75">
      <c r="A50" s="159" t="s">
        <v>764</v>
      </c>
      <c r="B50" s="164"/>
      <c r="C50" s="58"/>
      <c r="D50" s="161" t="s">
        <v>404</v>
      </c>
      <c r="E50" s="36"/>
      <c r="F50" s="36" t="s">
        <v>408</v>
      </c>
      <c r="G50" s="36" t="s">
        <v>408</v>
      </c>
      <c r="H50" s="36" t="s">
        <v>408</v>
      </c>
      <c r="I50" s="36"/>
      <c r="J50" s="36" t="s">
        <v>408</v>
      </c>
      <c r="K50" s="36" t="s">
        <v>408</v>
      </c>
      <c r="L50" s="36"/>
      <c r="M50" s="36" t="s">
        <v>408</v>
      </c>
      <c r="N50" s="36"/>
      <c r="O50" s="36" t="s">
        <v>408</v>
      </c>
      <c r="P50" s="36" t="s">
        <v>408</v>
      </c>
      <c r="Q50" s="36" t="s">
        <v>408</v>
      </c>
      <c r="R50" s="307">
        <f t="shared" si="1"/>
        <v>0</v>
      </c>
    </row>
    <row r="51" spans="1:18" ht="15" customHeight="1">
      <c r="A51" s="157" t="s">
        <v>450</v>
      </c>
      <c r="B51" s="160"/>
      <c r="C51" s="622" t="s">
        <v>405</v>
      </c>
      <c r="D51" s="622"/>
      <c r="E51" s="89"/>
      <c r="F51" s="89" t="s">
        <v>408</v>
      </c>
      <c r="G51" s="89" t="s">
        <v>408</v>
      </c>
      <c r="H51" s="89" t="s">
        <v>408</v>
      </c>
      <c r="I51" s="89"/>
      <c r="J51" s="89" t="s">
        <v>408</v>
      </c>
      <c r="K51" s="89" t="s">
        <v>408</v>
      </c>
      <c r="L51" s="89"/>
      <c r="M51" s="89" t="s">
        <v>408</v>
      </c>
      <c r="N51" s="89"/>
      <c r="O51" s="89" t="s">
        <v>408</v>
      </c>
      <c r="P51" s="89" t="s">
        <v>408</v>
      </c>
      <c r="Q51" s="89" t="s">
        <v>408</v>
      </c>
      <c r="R51" s="307">
        <f t="shared" si="1"/>
        <v>0</v>
      </c>
    </row>
    <row r="52" spans="1:18" ht="15" customHeight="1">
      <c r="A52" s="157" t="s">
        <v>765</v>
      </c>
      <c r="B52" s="160"/>
      <c r="C52" s="628" t="s">
        <v>746</v>
      </c>
      <c r="D52" s="548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307"/>
    </row>
    <row r="53" spans="1:18" ht="41.25" customHeight="1">
      <c r="A53" s="341" t="s">
        <v>766</v>
      </c>
      <c r="B53" s="550" t="s">
        <v>769</v>
      </c>
      <c r="C53" s="550"/>
      <c r="D53" s="550"/>
      <c r="E53" s="307">
        <f>E44+E45+E46-E47+E51</f>
        <v>0</v>
      </c>
      <c r="F53" s="307" t="s">
        <v>408</v>
      </c>
      <c r="G53" s="307" t="s">
        <v>408</v>
      </c>
      <c r="H53" s="307" t="s">
        <v>408</v>
      </c>
      <c r="I53" s="307">
        <f>I44+I45+I46-I47+I51</f>
        <v>0</v>
      </c>
      <c r="J53" s="307" t="s">
        <v>408</v>
      </c>
      <c r="K53" s="307" t="s">
        <v>408</v>
      </c>
      <c r="L53" s="307">
        <f>L44+L45+L46-L47+L51</f>
        <v>0</v>
      </c>
      <c r="M53" s="307" t="s">
        <v>408</v>
      </c>
      <c r="N53" s="307">
        <f>N44+N45+N46-N47+N51</f>
        <v>0</v>
      </c>
      <c r="O53" s="307" t="s">
        <v>408</v>
      </c>
      <c r="P53" s="307" t="s">
        <v>408</v>
      </c>
      <c r="Q53" s="307" t="s">
        <v>408</v>
      </c>
      <c r="R53" s="307">
        <f t="shared" si="1"/>
        <v>0</v>
      </c>
    </row>
    <row r="54" spans="1:18" ht="54.75" customHeight="1">
      <c r="A54" s="341" t="s">
        <v>767</v>
      </c>
      <c r="B54" s="550" t="s">
        <v>770</v>
      </c>
      <c r="C54" s="550"/>
      <c r="D54" s="550"/>
      <c r="E54" s="307">
        <f>IF(E22+E53=FBA!F28,E22+E53,0)</f>
        <v>0</v>
      </c>
      <c r="F54" s="307">
        <f>F22-F32-F43</f>
        <v>0</v>
      </c>
      <c r="G54" s="389">
        <f aca="true" t="shared" si="8" ref="G54:M54">G22+G32-G43</f>
        <v>3386989.07</v>
      </c>
      <c r="H54" s="389">
        <f t="shared" si="8"/>
        <v>39607.22000000009</v>
      </c>
      <c r="I54" s="389">
        <f t="shared" si="8"/>
        <v>0</v>
      </c>
      <c r="J54" s="389">
        <f t="shared" si="8"/>
        <v>13372.949999999983</v>
      </c>
      <c r="K54" s="389">
        <f t="shared" si="8"/>
        <v>0</v>
      </c>
      <c r="L54" s="389">
        <f t="shared" si="8"/>
        <v>0</v>
      </c>
      <c r="M54" s="389">
        <f t="shared" si="8"/>
        <v>17668.240000000005</v>
      </c>
      <c r="N54" s="389"/>
      <c r="O54" s="389">
        <f>O22+O32-O43</f>
        <v>670.1599999999999</v>
      </c>
      <c r="P54" s="389">
        <f>SUM(P22)</f>
        <v>7779.7699999999995</v>
      </c>
      <c r="Q54" s="389"/>
      <c r="R54" s="389">
        <f>IF(SUM(E54:Q54)=FBA!F27,SUM(E54:Q54),0)</f>
        <v>3466087.4100000006</v>
      </c>
    </row>
    <row r="55" spans="1:18" ht="54.75" customHeight="1">
      <c r="A55" s="341" t="s">
        <v>768</v>
      </c>
      <c r="B55" s="550" t="s">
        <v>771</v>
      </c>
      <c r="C55" s="550"/>
      <c r="D55" s="550"/>
      <c r="E55" s="307">
        <f>IF(E12+E44=FBA!F28,E12+E44,0)</f>
        <v>0</v>
      </c>
      <c r="F55" s="307">
        <f>F12-F23-F33</f>
        <v>0</v>
      </c>
      <c r="G55" s="389">
        <f>G12+G23+G33</f>
        <v>3435197.0699999994</v>
      </c>
      <c r="H55" s="389">
        <f>H12+H23+H33</f>
        <v>74928.21000000002</v>
      </c>
      <c r="I55" s="389">
        <f>I23+I33-I44</f>
        <v>0</v>
      </c>
      <c r="J55" s="389">
        <f>J12+J23+J33</f>
        <v>919.359999999986</v>
      </c>
      <c r="K55" s="389">
        <f>K12+K23+K33</f>
        <v>0</v>
      </c>
      <c r="L55" s="389">
        <f>L23+L33-L44</f>
        <v>0</v>
      </c>
      <c r="M55" s="389">
        <f>M12+M23+M33</f>
        <v>25001.08</v>
      </c>
      <c r="N55" s="389"/>
      <c r="O55" s="389">
        <f>O12+O23+O33</f>
        <v>879.6100000000001</v>
      </c>
      <c r="P55" s="389">
        <f>P12</f>
        <v>7090.48</v>
      </c>
      <c r="Q55" s="389">
        <v>0</v>
      </c>
      <c r="R55" s="389">
        <f>IF(SUM(E55:Q55)=FBA!G27,SUM(E55:Q55),0)</f>
        <v>3544015.809999999</v>
      </c>
    </row>
    <row r="56" spans="1:18" ht="12.75">
      <c r="A56" s="4" t="s">
        <v>451</v>
      </c>
      <c r="B56" s="4"/>
      <c r="C56" s="4"/>
      <c r="D56" s="4"/>
      <c r="E56" s="4"/>
      <c r="F56" s="4"/>
      <c r="G56" s="4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</row>
    <row r="57" spans="1:18" ht="12.75">
      <c r="A57" s="4" t="s">
        <v>452</v>
      </c>
      <c r="B57" s="4"/>
      <c r="C57" s="4"/>
      <c r="D57" s="4"/>
      <c r="E57" s="4"/>
      <c r="F57" s="4"/>
      <c r="G57" s="4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</row>
    <row r="58" spans="1:18" ht="12.75">
      <c r="A58" s="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  <row r="59" spans="1:18" ht="12.75">
      <c r="A59" s="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</row>
    <row r="60" spans="1:18" ht="12.75">
      <c r="A60" s="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</row>
    <row r="61" spans="1:18" ht="12.75">
      <c r="A61" s="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</row>
    <row r="62" spans="1:18" ht="12.75">
      <c r="A62" s="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</row>
    <row r="63" spans="1:18" ht="12.75">
      <c r="A63" s="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</row>
    <row r="64" spans="1:18" ht="12.75">
      <c r="A64" s="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</row>
    <row r="65" spans="1:18" ht="12.75">
      <c r="A65" s="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</row>
    <row r="66" spans="1:18" ht="12.75">
      <c r="A66" s="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</row>
    <row r="67" spans="1:18" ht="12.75">
      <c r="A67" s="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</row>
    <row r="68" spans="1:18" ht="12.75">
      <c r="A68" s="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</row>
    <row r="69" spans="1:18" ht="12.75">
      <c r="A69" s="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</row>
    <row r="70" spans="1:18" ht="12.75">
      <c r="A70" s="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1:18" ht="12.75">
      <c r="A71" s="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</row>
    <row r="72" spans="1:18" ht="12.75">
      <c r="A72" s="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</row>
  </sheetData>
  <sheetProtection/>
  <mergeCells count="45">
    <mergeCell ref="C42:D42"/>
    <mergeCell ref="C52:D52"/>
    <mergeCell ref="A5:R5"/>
    <mergeCell ref="A7:R7"/>
    <mergeCell ref="A9:A10"/>
    <mergeCell ref="B9:D10"/>
    <mergeCell ref="E9:E10"/>
    <mergeCell ref="F9:G9"/>
    <mergeCell ref="Q9:Q10"/>
    <mergeCell ref="R9:R10"/>
    <mergeCell ref="N9:O9"/>
    <mergeCell ref="P9:P10"/>
    <mergeCell ref="C37:D37"/>
    <mergeCell ref="C41:D41"/>
    <mergeCell ref="B11:D11"/>
    <mergeCell ref="B12:D12"/>
    <mergeCell ref="B33:D33"/>
    <mergeCell ref="C34:D34"/>
    <mergeCell ref="C35:D35"/>
    <mergeCell ref="C36:D36"/>
    <mergeCell ref="C13:D13"/>
    <mergeCell ref="B16:D16"/>
    <mergeCell ref="L9:L10"/>
    <mergeCell ref="M9:M10"/>
    <mergeCell ref="J9:J10"/>
    <mergeCell ref="K9:K10"/>
    <mergeCell ref="H9:H10"/>
    <mergeCell ref="I9:I10"/>
    <mergeCell ref="C30:D30"/>
    <mergeCell ref="B32:D32"/>
    <mergeCell ref="C20:D20"/>
    <mergeCell ref="B22:D22"/>
    <mergeCell ref="B23:D23"/>
    <mergeCell ref="C24:D24"/>
    <mergeCell ref="C25:D25"/>
    <mergeCell ref="C26:D26"/>
    <mergeCell ref="B43:D43"/>
    <mergeCell ref="B44:D44"/>
    <mergeCell ref="B55:D55"/>
    <mergeCell ref="C47:D47"/>
    <mergeCell ref="C51:D51"/>
    <mergeCell ref="B53:D53"/>
    <mergeCell ref="B54:D54"/>
    <mergeCell ref="B45:D45"/>
    <mergeCell ref="C46:D46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landscape" paperSize="9" scale="92" r:id="rId1"/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7">
      <selection activeCell="F48" sqref="F48"/>
    </sheetView>
  </sheetViews>
  <sheetFormatPr defaultColWidth="9.140625" defaultRowHeight="12.75"/>
  <cols>
    <col min="1" max="1" width="6.421875" style="194" customWidth="1"/>
    <col min="2" max="2" width="30.57421875" style="194" customWidth="1"/>
    <col min="3" max="3" width="13.421875" style="194" customWidth="1"/>
    <col min="4" max="4" width="12.00390625" style="194" customWidth="1"/>
    <col min="5" max="5" width="15.28125" style="194" customWidth="1"/>
    <col min="6" max="6" width="15.421875" style="194" customWidth="1"/>
    <col min="7" max="7" width="9.140625" style="194" customWidth="1"/>
    <col min="8" max="8" width="12.140625" style="194" customWidth="1"/>
    <col min="9" max="9" width="11.421875" style="194" customWidth="1"/>
    <col min="10" max="10" width="13.28125" style="194" customWidth="1"/>
    <col min="11" max="16384" width="9.140625" style="194" customWidth="1"/>
  </cols>
  <sheetData>
    <row r="1" spans="1:10" ht="12.75">
      <c r="A1" s="193"/>
      <c r="B1" s="193"/>
      <c r="C1" s="193"/>
      <c r="D1" s="193"/>
      <c r="E1" s="193"/>
      <c r="F1" s="193"/>
      <c r="G1" s="193"/>
      <c r="H1" s="78"/>
      <c r="J1" s="193"/>
    </row>
    <row r="2" spans="1:10" ht="12.75">
      <c r="A2" s="193"/>
      <c r="B2" s="193"/>
      <c r="C2" s="193"/>
      <c r="D2" s="193"/>
      <c r="E2" s="193"/>
      <c r="F2" s="193"/>
      <c r="G2" s="193"/>
      <c r="H2" s="122" t="s">
        <v>477</v>
      </c>
      <c r="I2" s="193"/>
      <c r="J2" s="193"/>
    </row>
    <row r="3" spans="1:10" ht="12.75">
      <c r="A3" s="193"/>
      <c r="B3" s="193"/>
      <c r="C3" s="193"/>
      <c r="D3" s="193"/>
      <c r="E3" s="193"/>
      <c r="F3" s="193"/>
      <c r="G3" s="193"/>
      <c r="H3" s="122" t="s">
        <v>478</v>
      </c>
      <c r="I3" s="193"/>
      <c r="J3" s="193"/>
    </row>
    <row r="4" spans="1:10" ht="8.2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7.25" customHeight="1">
      <c r="A5" s="608" t="s">
        <v>479</v>
      </c>
      <c r="B5" s="608"/>
      <c r="C5" s="608"/>
      <c r="D5" s="608"/>
      <c r="E5" s="608"/>
      <c r="F5" s="608"/>
      <c r="G5" s="608"/>
      <c r="H5" s="608"/>
      <c r="I5" s="608"/>
      <c r="J5" s="608"/>
    </row>
    <row r="6" spans="1:10" ht="12.75">
      <c r="A6" s="193"/>
      <c r="B6" s="193"/>
      <c r="C6" s="193"/>
      <c r="D6" s="193"/>
      <c r="E6" s="193"/>
      <c r="F6" s="193"/>
      <c r="G6" s="193"/>
      <c r="H6" s="193"/>
      <c r="I6" s="193"/>
      <c r="J6" s="193"/>
    </row>
    <row r="7" spans="1:10" ht="15.75">
      <c r="A7" s="584" t="s">
        <v>480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ht="12.75">
      <c r="A8" s="193"/>
      <c r="B8" s="193"/>
      <c r="C8" s="193"/>
      <c r="D8" s="193"/>
      <c r="E8" s="193"/>
      <c r="F8" s="193"/>
      <c r="G8" s="193"/>
      <c r="H8" s="193"/>
      <c r="I8" s="193"/>
      <c r="J8" s="193"/>
    </row>
    <row r="9" spans="1:10" ht="47.25" customHeight="1">
      <c r="A9" s="632" t="s">
        <v>67</v>
      </c>
      <c r="B9" s="632" t="s">
        <v>68</v>
      </c>
      <c r="C9" s="632" t="s">
        <v>116</v>
      </c>
      <c r="D9" s="632" t="s">
        <v>117</v>
      </c>
      <c r="E9" s="634" t="s">
        <v>118</v>
      </c>
      <c r="F9" s="635"/>
      <c r="G9" s="634" t="s">
        <v>481</v>
      </c>
      <c r="H9" s="635"/>
      <c r="I9" s="632" t="s">
        <v>120</v>
      </c>
      <c r="J9" s="636" t="s">
        <v>277</v>
      </c>
    </row>
    <row r="10" spans="1:10" ht="24" customHeight="1">
      <c r="A10" s="633"/>
      <c r="B10" s="633"/>
      <c r="C10" s="633"/>
      <c r="D10" s="633"/>
      <c r="E10" s="195" t="s">
        <v>482</v>
      </c>
      <c r="F10" s="195" t="s">
        <v>483</v>
      </c>
      <c r="G10" s="195" t="s">
        <v>484</v>
      </c>
      <c r="H10" s="195" t="s">
        <v>485</v>
      </c>
      <c r="I10" s="633"/>
      <c r="J10" s="637"/>
    </row>
    <row r="11" spans="1:10" ht="12.75">
      <c r="A11" s="196">
        <v>1</v>
      </c>
      <c r="B11" s="197">
        <v>2</v>
      </c>
      <c r="C11" s="197">
        <v>3</v>
      </c>
      <c r="D11" s="197">
        <v>4</v>
      </c>
      <c r="E11" s="197">
        <v>5</v>
      </c>
      <c r="F11" s="197">
        <v>6</v>
      </c>
      <c r="G11" s="197">
        <v>7</v>
      </c>
      <c r="H11" s="196">
        <v>8</v>
      </c>
      <c r="I11" s="197">
        <v>9</v>
      </c>
      <c r="J11" s="390">
        <v>10</v>
      </c>
    </row>
    <row r="12" spans="1:10" ht="24">
      <c r="A12" s="392" t="s">
        <v>280</v>
      </c>
      <c r="B12" s="393" t="s">
        <v>486</v>
      </c>
      <c r="C12" s="394"/>
      <c r="D12" s="394">
        <v>4114.72</v>
      </c>
      <c r="E12" s="394"/>
      <c r="F12" s="394"/>
      <c r="G12" s="394"/>
      <c r="H12" s="394"/>
      <c r="I12" s="394"/>
      <c r="J12" s="399">
        <f>SUM(C12:I12)</f>
        <v>4114.72</v>
      </c>
    </row>
    <row r="13" spans="1:10" ht="24">
      <c r="A13" s="395" t="s">
        <v>281</v>
      </c>
      <c r="B13" s="396" t="s">
        <v>487</v>
      </c>
      <c r="C13" s="390">
        <f>C14+C15</f>
        <v>0</v>
      </c>
      <c r="D13" s="390">
        <f aca="true" t="shared" si="0" ref="D13:I13">D14+D15</f>
        <v>19773.81</v>
      </c>
      <c r="E13" s="390">
        <f t="shared" si="0"/>
        <v>0</v>
      </c>
      <c r="F13" s="390">
        <f t="shared" si="0"/>
        <v>0</v>
      </c>
      <c r="G13" s="390">
        <f t="shared" si="0"/>
        <v>0</v>
      </c>
      <c r="H13" s="390">
        <f t="shared" si="0"/>
        <v>0</v>
      </c>
      <c r="I13" s="390">
        <f t="shared" si="0"/>
        <v>0</v>
      </c>
      <c r="J13" s="399">
        <f aca="true" t="shared" si="1" ref="J13:J35">SUM(C13:I13)</f>
        <v>19773.81</v>
      </c>
    </row>
    <row r="14" spans="1:10" ht="12.75">
      <c r="A14" s="195" t="s">
        <v>394</v>
      </c>
      <c r="B14" s="199" t="s">
        <v>488</v>
      </c>
      <c r="C14" s="197"/>
      <c r="D14" s="197">
        <v>19101.7</v>
      </c>
      <c r="E14" s="197"/>
      <c r="F14" s="197"/>
      <c r="G14" s="197"/>
      <c r="H14" s="197"/>
      <c r="I14" s="197"/>
      <c r="J14" s="399">
        <f t="shared" si="1"/>
        <v>19101.7</v>
      </c>
    </row>
    <row r="15" spans="1:10" ht="24">
      <c r="A15" s="195" t="s">
        <v>396</v>
      </c>
      <c r="B15" s="199" t="s">
        <v>489</v>
      </c>
      <c r="C15" s="197"/>
      <c r="D15" s="197">
        <v>672.11</v>
      </c>
      <c r="E15" s="197"/>
      <c r="F15" s="197"/>
      <c r="G15" s="197"/>
      <c r="H15" s="197"/>
      <c r="I15" s="197"/>
      <c r="J15" s="399">
        <f t="shared" si="1"/>
        <v>672.11</v>
      </c>
    </row>
    <row r="16" spans="1:10" ht="24">
      <c r="A16" s="395" t="s">
        <v>284</v>
      </c>
      <c r="B16" s="396" t="s">
        <v>490</v>
      </c>
      <c r="C16" s="390">
        <f aca="true" t="shared" si="2" ref="C16:I16">C17+C18+C19+C20</f>
        <v>0</v>
      </c>
      <c r="D16" s="390">
        <f t="shared" si="2"/>
        <v>-19825.94</v>
      </c>
      <c r="E16" s="390">
        <f t="shared" si="2"/>
        <v>0</v>
      </c>
      <c r="F16" s="390">
        <f t="shared" si="2"/>
        <v>0</v>
      </c>
      <c r="G16" s="390">
        <f t="shared" si="2"/>
        <v>0</v>
      </c>
      <c r="H16" s="390">
        <f t="shared" si="2"/>
        <v>0</v>
      </c>
      <c r="I16" s="390">
        <f t="shared" si="2"/>
        <v>0</v>
      </c>
      <c r="J16" s="399">
        <f t="shared" si="1"/>
        <v>-19825.94</v>
      </c>
    </row>
    <row r="17" spans="1:10" ht="12.75">
      <c r="A17" s="195" t="s">
        <v>399</v>
      </c>
      <c r="B17" s="199" t="s">
        <v>491</v>
      </c>
      <c r="C17" s="391"/>
      <c r="D17" s="391"/>
      <c r="E17" s="391"/>
      <c r="F17" s="391"/>
      <c r="G17" s="391"/>
      <c r="H17" s="391"/>
      <c r="I17" s="391"/>
      <c r="J17" s="399">
        <f t="shared" si="1"/>
        <v>0</v>
      </c>
    </row>
    <row r="18" spans="1:10" ht="12.75">
      <c r="A18" s="195" t="s">
        <v>401</v>
      </c>
      <c r="B18" s="199" t="s">
        <v>492</v>
      </c>
      <c r="C18" s="391"/>
      <c r="D18" s="391"/>
      <c r="E18" s="391"/>
      <c r="F18" s="391"/>
      <c r="G18" s="391"/>
      <c r="H18" s="391"/>
      <c r="I18" s="391"/>
      <c r="J18" s="399">
        <f t="shared" si="1"/>
        <v>0</v>
      </c>
    </row>
    <row r="19" spans="1:10" ht="12.75">
      <c r="A19" s="195" t="s">
        <v>403</v>
      </c>
      <c r="B19" s="199" t="s">
        <v>493</v>
      </c>
      <c r="C19" s="391"/>
      <c r="D19" s="197">
        <v>-19825.94</v>
      </c>
      <c r="E19" s="391"/>
      <c r="F19" s="391"/>
      <c r="G19" s="391"/>
      <c r="H19" s="391"/>
      <c r="I19" s="391"/>
      <c r="J19" s="399">
        <f t="shared" si="1"/>
        <v>-19825.94</v>
      </c>
    </row>
    <row r="20" spans="1:10" ht="12.75">
      <c r="A20" s="195" t="s">
        <v>465</v>
      </c>
      <c r="B20" s="199" t="s">
        <v>494</v>
      </c>
      <c r="C20" s="391"/>
      <c r="D20" s="391"/>
      <c r="E20" s="391"/>
      <c r="F20" s="391"/>
      <c r="G20" s="391"/>
      <c r="H20" s="391"/>
      <c r="I20" s="391"/>
      <c r="J20" s="399">
        <f t="shared" si="1"/>
        <v>0</v>
      </c>
    </row>
    <row r="21" spans="1:10" ht="12.75">
      <c r="A21" s="195" t="s">
        <v>286</v>
      </c>
      <c r="B21" s="198" t="s">
        <v>405</v>
      </c>
      <c r="C21" s="391"/>
      <c r="D21" s="391"/>
      <c r="E21" s="391"/>
      <c r="F21" s="391"/>
      <c r="G21" s="391"/>
      <c r="H21" s="391"/>
      <c r="I21" s="391"/>
      <c r="J21" s="399">
        <f t="shared" si="1"/>
        <v>0</v>
      </c>
    </row>
    <row r="22" spans="1:10" ht="12.75">
      <c r="A22" s="195" t="s">
        <v>772</v>
      </c>
      <c r="B22" s="198" t="s">
        <v>746</v>
      </c>
      <c r="C22" s="534"/>
      <c r="D22" s="534"/>
      <c r="E22" s="534"/>
      <c r="F22" s="534"/>
      <c r="G22" s="534"/>
      <c r="H22" s="534"/>
      <c r="I22" s="534"/>
      <c r="J22" s="399"/>
    </row>
    <row r="23" spans="1:10" ht="24" customHeight="1">
      <c r="A23" s="389" t="s">
        <v>290</v>
      </c>
      <c r="B23" s="397" t="s">
        <v>495</v>
      </c>
      <c r="C23" s="398">
        <f aca="true" t="shared" si="3" ref="C23:I23">C12+C13-C16+C21</f>
        <v>0</v>
      </c>
      <c r="D23" s="398">
        <f>D12+D13+D16+D21</f>
        <v>4062.590000000004</v>
      </c>
      <c r="E23" s="398">
        <f t="shared" si="3"/>
        <v>0</v>
      </c>
      <c r="F23" s="398">
        <f t="shared" si="3"/>
        <v>0</v>
      </c>
      <c r="G23" s="398">
        <f t="shared" si="3"/>
        <v>0</v>
      </c>
      <c r="H23" s="398">
        <f t="shared" si="3"/>
        <v>0</v>
      </c>
      <c r="I23" s="398">
        <f t="shared" si="3"/>
        <v>0</v>
      </c>
      <c r="J23" s="399">
        <f t="shared" si="1"/>
        <v>4062.590000000004</v>
      </c>
    </row>
    <row r="24" spans="1:10" ht="24">
      <c r="A24" s="195" t="s">
        <v>292</v>
      </c>
      <c r="B24" s="200" t="s">
        <v>496</v>
      </c>
      <c r="C24" s="391"/>
      <c r="D24" s="391"/>
      <c r="E24" s="391"/>
      <c r="F24" s="391"/>
      <c r="G24" s="391"/>
      <c r="H24" s="391"/>
      <c r="I24" s="391"/>
      <c r="J24" s="399">
        <f t="shared" si="1"/>
        <v>0</v>
      </c>
    </row>
    <row r="25" spans="1:10" ht="36">
      <c r="A25" s="195" t="s">
        <v>294</v>
      </c>
      <c r="B25" s="200" t="s">
        <v>497</v>
      </c>
      <c r="C25" s="391"/>
      <c r="D25" s="391"/>
      <c r="E25" s="391"/>
      <c r="F25" s="391"/>
      <c r="G25" s="391"/>
      <c r="H25" s="391"/>
      <c r="I25" s="391"/>
      <c r="J25" s="399">
        <f t="shared" si="1"/>
        <v>0</v>
      </c>
    </row>
    <row r="26" spans="1:10" ht="24">
      <c r="A26" s="195" t="s">
        <v>296</v>
      </c>
      <c r="B26" s="201" t="s">
        <v>498</v>
      </c>
      <c r="C26" s="391"/>
      <c r="D26" s="391"/>
      <c r="E26" s="391"/>
      <c r="F26" s="391"/>
      <c r="G26" s="391"/>
      <c r="H26" s="391"/>
      <c r="I26" s="391"/>
      <c r="J26" s="399">
        <f t="shared" si="1"/>
        <v>0</v>
      </c>
    </row>
    <row r="27" spans="1:10" ht="24">
      <c r="A27" s="195" t="s">
        <v>297</v>
      </c>
      <c r="B27" s="201" t="s">
        <v>563</v>
      </c>
      <c r="C27" s="391"/>
      <c r="D27" s="391"/>
      <c r="E27" s="391"/>
      <c r="F27" s="391"/>
      <c r="G27" s="391"/>
      <c r="H27" s="391"/>
      <c r="I27" s="391"/>
      <c r="J27" s="399">
        <f t="shared" si="1"/>
        <v>0</v>
      </c>
    </row>
    <row r="28" spans="1:10" ht="48">
      <c r="A28" s="395" t="s">
        <v>298</v>
      </c>
      <c r="B28" s="400" t="s">
        <v>773</v>
      </c>
      <c r="C28" s="399">
        <f>C29+C30+C31+C32</f>
        <v>0</v>
      </c>
      <c r="D28" s="399">
        <f aca="true" t="shared" si="4" ref="D28:I28">D29+D30+D31+D32</f>
        <v>0</v>
      </c>
      <c r="E28" s="399">
        <f t="shared" si="4"/>
        <v>0</v>
      </c>
      <c r="F28" s="399">
        <f t="shared" si="4"/>
        <v>0</v>
      </c>
      <c r="G28" s="399">
        <f t="shared" si="4"/>
        <v>0</v>
      </c>
      <c r="H28" s="399">
        <f t="shared" si="4"/>
        <v>0</v>
      </c>
      <c r="I28" s="399">
        <f t="shared" si="4"/>
        <v>0</v>
      </c>
      <c r="J28" s="399">
        <f t="shared" si="1"/>
        <v>0</v>
      </c>
    </row>
    <row r="29" spans="1:10" ht="12.75">
      <c r="A29" s="195" t="s">
        <v>774</v>
      </c>
      <c r="B29" s="202" t="s">
        <v>491</v>
      </c>
      <c r="C29" s="391"/>
      <c r="D29" s="391"/>
      <c r="E29" s="391"/>
      <c r="F29" s="391"/>
      <c r="G29" s="391"/>
      <c r="H29" s="391"/>
      <c r="I29" s="391"/>
      <c r="J29" s="399">
        <f t="shared" si="1"/>
        <v>0</v>
      </c>
    </row>
    <row r="30" spans="1:10" ht="12.75">
      <c r="A30" s="195" t="s">
        <v>775</v>
      </c>
      <c r="B30" s="202" t="s">
        <v>492</v>
      </c>
      <c r="C30" s="391"/>
      <c r="D30" s="391"/>
      <c r="E30" s="391"/>
      <c r="F30" s="391"/>
      <c r="G30" s="391"/>
      <c r="H30" s="391"/>
      <c r="I30" s="391"/>
      <c r="J30" s="399">
        <f t="shared" si="1"/>
        <v>0</v>
      </c>
    </row>
    <row r="31" spans="1:10" ht="12.75">
      <c r="A31" s="195" t="s">
        <v>776</v>
      </c>
      <c r="B31" s="202" t="s">
        <v>493</v>
      </c>
      <c r="C31" s="391"/>
      <c r="D31" s="391"/>
      <c r="E31" s="391"/>
      <c r="F31" s="391"/>
      <c r="G31" s="391"/>
      <c r="H31" s="391"/>
      <c r="I31" s="391"/>
      <c r="J31" s="399">
        <f t="shared" si="1"/>
        <v>0</v>
      </c>
    </row>
    <row r="32" spans="1:10" ht="12.75">
      <c r="A32" s="195" t="s">
        <v>777</v>
      </c>
      <c r="B32" s="202" t="s">
        <v>494</v>
      </c>
      <c r="C32" s="391"/>
      <c r="D32" s="391"/>
      <c r="E32" s="391"/>
      <c r="F32" s="391"/>
      <c r="G32" s="391"/>
      <c r="H32" s="391"/>
      <c r="I32" s="391"/>
      <c r="J32" s="399">
        <f t="shared" si="1"/>
        <v>0</v>
      </c>
    </row>
    <row r="33" spans="1:10" ht="12.75">
      <c r="A33" s="195" t="s">
        <v>299</v>
      </c>
      <c r="B33" s="201" t="s">
        <v>567</v>
      </c>
      <c r="C33" s="391"/>
      <c r="D33" s="391"/>
      <c r="E33" s="391"/>
      <c r="F33" s="391"/>
      <c r="G33" s="391"/>
      <c r="H33" s="391"/>
      <c r="I33" s="391"/>
      <c r="J33" s="399">
        <f t="shared" si="1"/>
        <v>0</v>
      </c>
    </row>
    <row r="34" spans="1:10" ht="12.75">
      <c r="A34" s="195" t="s">
        <v>300</v>
      </c>
      <c r="B34" s="198" t="s">
        <v>746</v>
      </c>
      <c r="C34" s="391"/>
      <c r="D34" s="391"/>
      <c r="E34" s="391"/>
      <c r="F34" s="391"/>
      <c r="G34" s="391"/>
      <c r="H34" s="391"/>
      <c r="I34" s="391"/>
      <c r="J34" s="399"/>
    </row>
    <row r="35" spans="1:10" ht="37.5" customHeight="1">
      <c r="A35" s="389" t="s">
        <v>301</v>
      </c>
      <c r="B35" s="401" t="s">
        <v>778</v>
      </c>
      <c r="C35" s="399">
        <f aca="true" t="shared" si="5" ref="C35:I35">C24+C25+C26-C27+C33</f>
        <v>0</v>
      </c>
      <c r="D35" s="399">
        <f t="shared" si="5"/>
        <v>0</v>
      </c>
      <c r="E35" s="399">
        <f t="shared" si="5"/>
        <v>0</v>
      </c>
      <c r="F35" s="399">
        <f t="shared" si="5"/>
        <v>0</v>
      </c>
      <c r="G35" s="399">
        <f t="shared" si="5"/>
        <v>0</v>
      </c>
      <c r="H35" s="399">
        <f t="shared" si="5"/>
        <v>0</v>
      </c>
      <c r="I35" s="399">
        <f t="shared" si="5"/>
        <v>0</v>
      </c>
      <c r="J35" s="399">
        <f t="shared" si="1"/>
        <v>0</v>
      </c>
    </row>
    <row r="36" spans="1:10" ht="24">
      <c r="A36" s="389" t="s">
        <v>302</v>
      </c>
      <c r="B36" s="401" t="s">
        <v>779</v>
      </c>
      <c r="C36" s="399">
        <f>IF(C23-C35=FBA!F43,C23-C35,0)</f>
        <v>0</v>
      </c>
      <c r="D36" s="399">
        <f>IF(D23-D35=FBA!F44,D23-D35,0)</f>
        <v>4062.590000000004</v>
      </c>
      <c r="E36" s="399">
        <f>E23-E35</f>
        <v>0</v>
      </c>
      <c r="F36" s="399">
        <f>F23-F35</f>
        <v>0</v>
      </c>
      <c r="G36" s="399">
        <f>G23-G35</f>
        <v>0</v>
      </c>
      <c r="H36" s="399">
        <f>H23-H35</f>
        <v>0</v>
      </c>
      <c r="I36" s="399">
        <f>IF(I23-I35=FBA!F47,I23-I35,0)</f>
        <v>0</v>
      </c>
      <c r="J36" s="399">
        <f>IF(SUM(C36:I36)=FBA!F42,SUM(C36:I36),0)</f>
        <v>4062.590000000004</v>
      </c>
    </row>
    <row r="37" spans="1:10" ht="24">
      <c r="A37" s="389" t="s">
        <v>304</v>
      </c>
      <c r="B37" s="401" t="s">
        <v>780</v>
      </c>
      <c r="C37" s="399">
        <f>IF(C12-C24=FBA!F43,C12-C24,0)</f>
        <v>0</v>
      </c>
      <c r="D37" s="399">
        <f>IF(D12-D24=FBA!G44,D12-D24,0)</f>
        <v>4114.72</v>
      </c>
      <c r="E37" s="399">
        <f>E12-E24</f>
        <v>0</v>
      </c>
      <c r="F37" s="399">
        <f>F12-F24</f>
        <v>0</v>
      </c>
      <c r="G37" s="399">
        <f>G12-G24</f>
        <v>0</v>
      </c>
      <c r="H37" s="399">
        <f>H12-H24</f>
        <v>0</v>
      </c>
      <c r="I37" s="399">
        <f>IF(I12-I24=FBA!F47,I12-I24,0)</f>
        <v>0</v>
      </c>
      <c r="J37" s="399">
        <f>IF(SUM(C37:I37)=FBA!G42,SUM(C37:I37),0)</f>
        <v>4114.72</v>
      </c>
    </row>
    <row r="38" spans="1:10" ht="15" customHeight="1">
      <c r="A38" s="203"/>
      <c r="B38" s="203"/>
      <c r="C38" s="193"/>
      <c r="D38" s="193"/>
      <c r="E38" s="204" t="s">
        <v>568</v>
      </c>
      <c r="F38" s="193"/>
      <c r="G38" s="193"/>
      <c r="H38" s="193"/>
      <c r="I38" s="193"/>
      <c r="J38" s="193"/>
    </row>
    <row r="39" spans="1:10" ht="12.75" customHeight="1">
      <c r="A39" s="543" t="s">
        <v>569</v>
      </c>
      <c r="B39" s="543"/>
      <c r="C39" s="543"/>
      <c r="D39" s="543"/>
      <c r="E39" s="543"/>
      <c r="F39" s="543"/>
      <c r="G39" s="54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</sheetData>
  <sheetProtection/>
  <mergeCells count="11">
    <mergeCell ref="J9:J10"/>
    <mergeCell ref="I9:I10"/>
    <mergeCell ref="A39:G39"/>
    <mergeCell ref="D9:D10"/>
    <mergeCell ref="E9:F9"/>
    <mergeCell ref="G9:H9"/>
    <mergeCell ref="A5:J5"/>
    <mergeCell ref="A7:J7"/>
    <mergeCell ref="A9:A10"/>
    <mergeCell ref="B9:B10"/>
    <mergeCell ref="C9:C10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421875" style="66" customWidth="1"/>
    <col min="2" max="2" width="1.8515625" style="66" customWidth="1"/>
    <col min="3" max="3" width="57.28125" style="66" customWidth="1"/>
    <col min="4" max="5" width="17.57421875" style="66" customWidth="1"/>
    <col min="6" max="16384" width="9.140625" style="66" customWidth="1"/>
  </cols>
  <sheetData>
    <row r="1" spans="3:5" ht="12.75">
      <c r="C1" s="67"/>
      <c r="D1" s="67"/>
      <c r="E1" s="67"/>
    </row>
    <row r="2" spans="1:5" ht="12.75">
      <c r="A2" s="147"/>
      <c r="B2" s="147"/>
      <c r="C2" s="117" t="s">
        <v>508</v>
      </c>
      <c r="D2" s="248"/>
      <c r="E2" s="248"/>
    </row>
    <row r="3" spans="1:3" ht="12.75">
      <c r="A3" s="147"/>
      <c r="B3" s="147"/>
      <c r="C3" s="4" t="s">
        <v>509</v>
      </c>
    </row>
    <row r="4" spans="1:5" ht="12.75">
      <c r="A4" s="147"/>
      <c r="B4" s="147"/>
      <c r="C4" s="147"/>
      <c r="D4" s="147"/>
      <c r="E4" s="147"/>
    </row>
    <row r="5" spans="1:5" ht="45" customHeight="1">
      <c r="A5" s="629" t="s">
        <v>510</v>
      </c>
      <c r="B5" s="629"/>
      <c r="C5" s="629"/>
      <c r="D5" s="629"/>
      <c r="E5" s="629"/>
    </row>
    <row r="6" spans="1:5" ht="12.75" customHeight="1">
      <c r="A6" s="168"/>
      <c r="B6" s="168"/>
      <c r="C6" s="168"/>
      <c r="D6" s="168"/>
      <c r="E6" s="168"/>
    </row>
    <row r="7" spans="1:5" ht="15" customHeight="1">
      <c r="A7" s="629" t="s">
        <v>511</v>
      </c>
      <c r="B7" s="629"/>
      <c r="C7" s="629"/>
      <c r="D7" s="629"/>
      <c r="E7" s="629"/>
    </row>
    <row r="8" spans="1:5" ht="15">
      <c r="A8" s="169"/>
      <c r="B8" s="169"/>
      <c r="C8" s="169"/>
      <c r="D8" s="169"/>
      <c r="E8" s="169"/>
    </row>
    <row r="9" spans="1:5" ht="57.75" customHeight="1">
      <c r="A9" s="70" t="s">
        <v>67</v>
      </c>
      <c r="B9" s="639" t="s">
        <v>453</v>
      </c>
      <c r="C9" s="639"/>
      <c r="D9" s="70" t="s">
        <v>197</v>
      </c>
      <c r="E9" s="70" t="s">
        <v>198</v>
      </c>
    </row>
    <row r="10" spans="1:5" ht="12.75" customHeight="1">
      <c r="A10" s="170">
        <v>1</v>
      </c>
      <c r="B10" s="640">
        <v>2</v>
      </c>
      <c r="C10" s="640"/>
      <c r="D10" s="170">
        <v>3</v>
      </c>
      <c r="E10" s="170">
        <v>4</v>
      </c>
    </row>
    <row r="11" spans="1:5" ht="15" customHeight="1">
      <c r="A11" s="416" t="s">
        <v>280</v>
      </c>
      <c r="B11" s="641" t="s">
        <v>512</v>
      </c>
      <c r="C11" s="641"/>
      <c r="D11" s="416">
        <f>SUM(D12:D19)</f>
        <v>0</v>
      </c>
      <c r="E11" s="416">
        <f>SUM(E12:E19)</f>
        <v>0</v>
      </c>
    </row>
    <row r="12" spans="1:5" ht="15" customHeight="1">
      <c r="A12" s="91" t="s">
        <v>454</v>
      </c>
      <c r="B12" s="171"/>
      <c r="C12" s="172" t="s">
        <v>513</v>
      </c>
      <c r="D12" s="91"/>
      <c r="E12" s="72"/>
    </row>
    <row r="13" spans="1:5" ht="15" customHeight="1">
      <c r="A13" s="91" t="s">
        <v>455</v>
      </c>
      <c r="B13" s="171"/>
      <c r="C13" s="172" t="s">
        <v>514</v>
      </c>
      <c r="D13" s="91"/>
      <c r="E13" s="72"/>
    </row>
    <row r="14" spans="1:5" ht="15" customHeight="1">
      <c r="A14" s="91" t="s">
        <v>326</v>
      </c>
      <c r="B14" s="173"/>
      <c r="C14" s="174" t="s">
        <v>515</v>
      </c>
      <c r="D14" s="91"/>
      <c r="E14" s="72"/>
    </row>
    <row r="15" spans="1:5" ht="15" customHeight="1">
      <c r="A15" s="249" t="s">
        <v>459</v>
      </c>
      <c r="B15" s="250"/>
      <c r="C15" s="172" t="s">
        <v>516</v>
      </c>
      <c r="D15" s="251"/>
      <c r="E15" s="72"/>
    </row>
    <row r="16" spans="1:5" ht="15" customHeight="1">
      <c r="A16" s="91" t="s">
        <v>463</v>
      </c>
      <c r="B16" s="252"/>
      <c r="C16" s="253" t="s">
        <v>517</v>
      </c>
      <c r="D16" s="91"/>
      <c r="E16" s="72"/>
    </row>
    <row r="17" spans="1:5" ht="15" customHeight="1">
      <c r="A17" s="91" t="s">
        <v>614</v>
      </c>
      <c r="B17" s="252"/>
      <c r="C17" s="253" t="s">
        <v>781</v>
      </c>
      <c r="D17" s="91"/>
      <c r="E17" s="72"/>
    </row>
    <row r="18" spans="1:5" ht="15" customHeight="1">
      <c r="A18" s="91" t="s">
        <v>616</v>
      </c>
      <c r="B18" s="252"/>
      <c r="C18" s="253" t="s">
        <v>782</v>
      </c>
      <c r="D18" s="91"/>
      <c r="E18" s="72"/>
    </row>
    <row r="19" spans="1:5" ht="15" customHeight="1">
      <c r="A19" s="91" t="s">
        <v>580</v>
      </c>
      <c r="B19" s="254"/>
      <c r="C19" s="172" t="s">
        <v>518</v>
      </c>
      <c r="D19" s="91"/>
      <c r="E19" s="72"/>
    </row>
    <row r="20" spans="1:5" ht="15" customHeight="1">
      <c r="A20" s="416" t="s">
        <v>281</v>
      </c>
      <c r="B20" s="417" t="s">
        <v>519</v>
      </c>
      <c r="C20" s="418"/>
      <c r="D20" s="416">
        <f>SUM(D21:D24)</f>
        <v>-892.82</v>
      </c>
      <c r="E20" s="416">
        <f>SUM(E21:E24)</f>
        <v>-716.36</v>
      </c>
    </row>
    <row r="21" spans="1:5" ht="15" customHeight="1">
      <c r="A21" s="91" t="s">
        <v>394</v>
      </c>
      <c r="B21" s="175"/>
      <c r="C21" s="176" t="s">
        <v>520</v>
      </c>
      <c r="D21" s="91"/>
      <c r="E21" s="72"/>
    </row>
    <row r="22" spans="1:5" ht="15" customHeight="1">
      <c r="A22" s="91" t="s">
        <v>396</v>
      </c>
      <c r="B22" s="175"/>
      <c r="C22" s="176" t="s">
        <v>521</v>
      </c>
      <c r="D22" s="91">
        <f>SUM(VRA!H50)</f>
        <v>-892.82</v>
      </c>
      <c r="E22" s="91">
        <f>SUM(VRA!I50)</f>
        <v>-716.36</v>
      </c>
    </row>
    <row r="23" spans="1:5" ht="15" customHeight="1">
      <c r="A23" s="91" t="s">
        <v>460</v>
      </c>
      <c r="B23" s="175"/>
      <c r="C23" s="540" t="s">
        <v>522</v>
      </c>
      <c r="D23" s="91"/>
      <c r="E23" s="72"/>
    </row>
    <row r="24" spans="1:5" ht="15" customHeight="1">
      <c r="A24" s="91" t="s">
        <v>461</v>
      </c>
      <c r="B24" s="536"/>
      <c r="C24" s="538" t="s">
        <v>523</v>
      </c>
      <c r="D24" s="91"/>
      <c r="E24" s="72"/>
    </row>
    <row r="25" spans="1:5" ht="15" customHeight="1">
      <c r="A25" s="539" t="s">
        <v>783</v>
      </c>
      <c r="B25" s="537"/>
      <c r="C25" s="253" t="s">
        <v>785</v>
      </c>
      <c r="D25" s="91"/>
      <c r="E25" s="72"/>
    </row>
    <row r="26" spans="1:5" ht="15" customHeight="1">
      <c r="A26" s="539" t="s">
        <v>784</v>
      </c>
      <c r="B26" s="535"/>
      <c r="C26" s="253" t="s">
        <v>523</v>
      </c>
      <c r="D26" s="91"/>
      <c r="E26" s="72"/>
    </row>
    <row r="27" spans="1:5" ht="15" customHeight="1">
      <c r="A27" s="416" t="s">
        <v>284</v>
      </c>
      <c r="B27" s="419" t="s">
        <v>524</v>
      </c>
      <c r="C27" s="420"/>
      <c r="D27" s="416">
        <f>IF(D11+D20=VRA!H50,D11+D20,0)</f>
        <v>-892.82</v>
      </c>
      <c r="E27" s="416">
        <f>IF(E11+E20=VRA!I50,E11+E20,0)</f>
        <v>-716.36</v>
      </c>
    </row>
    <row r="28" spans="1:5" ht="15" customHeight="1">
      <c r="A28" s="177"/>
      <c r="B28" s="178"/>
      <c r="C28" s="179"/>
      <c r="D28" s="177"/>
      <c r="E28" s="180"/>
    </row>
    <row r="29" spans="1:5" ht="12.75" customHeight="1">
      <c r="A29" s="77" t="s">
        <v>456</v>
      </c>
      <c r="B29" s="181"/>
      <c r="C29" s="181"/>
      <c r="D29" s="166"/>
      <c r="E29" s="166"/>
    </row>
    <row r="30" spans="1:5" ht="12.75" customHeight="1">
      <c r="A30" s="638" t="s">
        <v>457</v>
      </c>
      <c r="B30" s="638"/>
      <c r="C30" s="638"/>
      <c r="D30" s="638"/>
      <c r="E30" s="638"/>
    </row>
  </sheetData>
  <sheetProtection/>
  <mergeCells count="6">
    <mergeCell ref="A30:E30"/>
    <mergeCell ref="A5:E5"/>
    <mergeCell ref="A7:E7"/>
    <mergeCell ref="B9:C9"/>
    <mergeCell ref="B10:C10"/>
    <mergeCell ref="B11:C1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C4">
      <selection activeCell="E19" sqref="E19"/>
    </sheetView>
  </sheetViews>
  <sheetFormatPr defaultColWidth="9.140625" defaultRowHeight="12.75"/>
  <cols>
    <col min="1" max="1" width="4.57421875" style="206" customWidth="1"/>
    <col min="2" max="2" width="1.8515625" style="206" customWidth="1"/>
    <col min="3" max="3" width="64.140625" style="206" customWidth="1"/>
    <col min="4" max="4" width="14.421875" style="206" customWidth="1"/>
    <col min="5" max="5" width="14.8515625" style="206" customWidth="1"/>
    <col min="6" max="16384" width="9.140625" style="206" customWidth="1"/>
  </cols>
  <sheetData>
    <row r="1" spans="3:5" ht="12.75">
      <c r="C1" s="649"/>
      <c r="D1" s="649"/>
      <c r="E1" s="649"/>
    </row>
    <row r="2" spans="1:5" ht="14.25">
      <c r="A2" s="207"/>
      <c r="B2" s="207"/>
      <c r="C2" s="208" t="s">
        <v>570</v>
      </c>
      <c r="D2" s="209"/>
      <c r="E2" s="209"/>
    </row>
    <row r="3" spans="1:5" ht="14.25">
      <c r="A3" s="207"/>
      <c r="B3" s="210"/>
      <c r="C3" s="165" t="s">
        <v>571</v>
      </c>
      <c r="D3" s="211"/>
      <c r="E3" s="211"/>
    </row>
    <row r="4" spans="1:5" ht="14.25">
      <c r="A4" s="207"/>
      <c r="B4" s="207"/>
      <c r="C4" s="207"/>
      <c r="D4" s="207"/>
      <c r="E4" s="207"/>
    </row>
    <row r="5" spans="1:5" ht="33" customHeight="1">
      <c r="A5" s="650" t="s">
        <v>572</v>
      </c>
      <c r="B5" s="650"/>
      <c r="C5" s="650"/>
      <c r="D5" s="650"/>
      <c r="E5" s="650"/>
    </row>
    <row r="6" spans="1:5" ht="12.75" customHeight="1">
      <c r="A6" s="212"/>
      <c r="B6" s="212"/>
      <c r="C6" s="212"/>
      <c r="D6" s="212"/>
      <c r="E6" s="212"/>
    </row>
    <row r="7" spans="1:5" ht="14.25">
      <c r="A7" s="651" t="s">
        <v>573</v>
      </c>
      <c r="B7" s="651"/>
      <c r="C7" s="651"/>
      <c r="D7" s="651"/>
      <c r="E7" s="651"/>
    </row>
    <row r="8" spans="1:5" ht="14.25">
      <c r="A8" s="207"/>
      <c r="B8" s="207"/>
      <c r="C8" s="207"/>
      <c r="D8" s="207"/>
      <c r="E8" s="207"/>
    </row>
    <row r="9" spans="1:5" ht="74.25" customHeight="1">
      <c r="A9" s="213" t="s">
        <v>67</v>
      </c>
      <c r="B9" s="652" t="s">
        <v>453</v>
      </c>
      <c r="C9" s="653"/>
      <c r="D9" s="213" t="s">
        <v>70</v>
      </c>
      <c r="E9" s="213" t="s">
        <v>71</v>
      </c>
    </row>
    <row r="10" spans="1:5" ht="15">
      <c r="A10" s="214">
        <v>1</v>
      </c>
      <c r="B10" s="643">
        <v>2</v>
      </c>
      <c r="C10" s="644"/>
      <c r="D10" s="214">
        <v>3</v>
      </c>
      <c r="E10" s="215">
        <v>4</v>
      </c>
    </row>
    <row r="11" spans="1:5" ht="14.25">
      <c r="A11" s="387" t="s">
        <v>280</v>
      </c>
      <c r="B11" s="645" t="s">
        <v>574</v>
      </c>
      <c r="C11" s="646"/>
      <c r="D11" s="387">
        <f>SUM(D12:D19)</f>
        <v>113.34</v>
      </c>
      <c r="E11" s="387">
        <f>SUM(E12:E19)</f>
        <v>0</v>
      </c>
    </row>
    <row r="12" spans="1:5" ht="18" customHeight="1">
      <c r="A12" s="214" t="s">
        <v>454</v>
      </c>
      <c r="B12" s="216"/>
      <c r="C12" s="217" t="s">
        <v>575</v>
      </c>
      <c r="D12" s="214"/>
      <c r="E12" s="214"/>
    </row>
    <row r="13" spans="1:5" ht="18" customHeight="1">
      <c r="A13" s="214" t="s">
        <v>455</v>
      </c>
      <c r="B13" s="216"/>
      <c r="C13" s="217" t="s">
        <v>576</v>
      </c>
      <c r="D13" s="214"/>
      <c r="E13" s="214"/>
    </row>
    <row r="14" spans="1:5" ht="18" customHeight="1">
      <c r="A14" s="218" t="s">
        <v>326</v>
      </c>
      <c r="B14" s="216"/>
      <c r="C14" s="217" t="s">
        <v>577</v>
      </c>
      <c r="D14" s="214"/>
      <c r="E14" s="214"/>
    </row>
    <row r="15" spans="1:5" ht="18" customHeight="1">
      <c r="A15" s="218" t="s">
        <v>459</v>
      </c>
      <c r="B15" s="219"/>
      <c r="C15" s="220" t="s">
        <v>578</v>
      </c>
      <c r="D15" s="214"/>
      <c r="E15" s="214"/>
    </row>
    <row r="16" spans="1:5" ht="18" customHeight="1">
      <c r="A16" s="218" t="s">
        <v>463</v>
      </c>
      <c r="B16" s="216"/>
      <c r="C16" s="217" t="s">
        <v>579</v>
      </c>
      <c r="D16" s="214"/>
      <c r="E16" s="214"/>
    </row>
    <row r="17" spans="1:5" ht="18" customHeight="1">
      <c r="A17" s="218" t="s">
        <v>580</v>
      </c>
      <c r="B17" s="216"/>
      <c r="C17" s="217" t="s">
        <v>581</v>
      </c>
      <c r="D17" s="214"/>
      <c r="E17" s="214"/>
    </row>
    <row r="18" spans="1:5" ht="30">
      <c r="A18" s="214" t="s">
        <v>582</v>
      </c>
      <c r="B18" s="216"/>
      <c r="C18" s="217" t="s">
        <v>583</v>
      </c>
      <c r="D18" s="214"/>
      <c r="E18" s="214"/>
    </row>
    <row r="19" spans="1:5" ht="16.5" customHeight="1">
      <c r="A19" s="218" t="s">
        <v>584</v>
      </c>
      <c r="B19" s="216"/>
      <c r="C19" s="217" t="s">
        <v>585</v>
      </c>
      <c r="D19" s="214">
        <f>SUM(FBA!F48)</f>
        <v>113.34</v>
      </c>
      <c r="E19" s="214">
        <f>SUM(FBA!G48)</f>
        <v>0</v>
      </c>
    </row>
    <row r="20" spans="1:5" ht="16.5" customHeight="1">
      <c r="A20" s="213" t="s">
        <v>281</v>
      </c>
      <c r="B20" s="647" t="s">
        <v>586</v>
      </c>
      <c r="C20" s="648"/>
      <c r="D20" s="213"/>
      <c r="E20" s="213"/>
    </row>
    <row r="21" spans="1:5" ht="16.5" customHeight="1">
      <c r="A21" s="387" t="s">
        <v>284</v>
      </c>
      <c r="B21" s="645" t="s">
        <v>587</v>
      </c>
      <c r="C21" s="646"/>
      <c r="D21" s="387">
        <f>IF(D11-D20=FBA!F48,D11-D20,0)</f>
        <v>113.34</v>
      </c>
      <c r="E21" s="387">
        <f>E11-E20</f>
        <v>0</v>
      </c>
    </row>
    <row r="22" spans="3:5" ht="12.75">
      <c r="C22" s="642" t="s">
        <v>457</v>
      </c>
      <c r="D22" s="642"/>
      <c r="E22" s="642"/>
    </row>
  </sheetData>
  <sheetProtection/>
  <mergeCells count="9">
    <mergeCell ref="C22:E22"/>
    <mergeCell ref="B10:C10"/>
    <mergeCell ref="B11:C11"/>
    <mergeCell ref="B20:C20"/>
    <mergeCell ref="B21:C21"/>
    <mergeCell ref="C1:E1"/>
    <mergeCell ref="A5:E5"/>
    <mergeCell ref="A7:E7"/>
    <mergeCell ref="B9:C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Mokytojas</cp:lastModifiedBy>
  <cp:lastPrinted>2017-03-17T07:01:37Z</cp:lastPrinted>
  <dcterms:created xsi:type="dcterms:W3CDTF">1996-10-14T23:33:28Z</dcterms:created>
  <dcterms:modified xsi:type="dcterms:W3CDTF">2017-03-23T06:56:53Z</dcterms:modified>
  <cp:category/>
  <cp:version/>
  <cp:contentType/>
  <cp:contentStatus/>
</cp:coreProperties>
</file>