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drawings/drawing2.xml" ContentType="application/vnd.openxmlformats-officedocument.drawing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drawings/drawing3.xml" ContentType="application/vnd.openxmlformats-officedocument.drawing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drawings/drawing4.xml" ContentType="application/vnd.openxmlformats-officedocument.drawing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drawings/drawing5.xml" ContentType="application/vnd.openxmlformats-officedocument.drawing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Šios_darbaknyges"/>
  <mc:AlternateContent xmlns:mc="http://schemas.openxmlformats.org/markup-compatibility/2006">
    <mc:Choice Requires="x15">
      <x15ac:absPath xmlns:x15ac="http://schemas.microsoft.com/office/spreadsheetml/2010/11/ac" url="C:\Users\Arvydas Judickas\Desktop\"/>
    </mc:Choice>
  </mc:AlternateContent>
  <workbookProtection workbookPassword="CCA8" lockStructure="1"/>
  <bookViews>
    <workbookView xWindow="0" yWindow="0" windowWidth="23040" windowHeight="8808"/>
  </bookViews>
  <sheets>
    <sheet name="I trim" sheetId="1" r:id="rId1"/>
    <sheet name="I ir II trimpalygin" sheetId="6" r:id="rId2"/>
    <sheet name="Sheet1" sheetId="14" r:id="rId3"/>
    <sheet name="II trimestras" sheetId="4" r:id="rId4"/>
    <sheet name="Metinis" sheetId="8" r:id="rId5"/>
    <sheet name="palI-II-III" sheetId="15" r:id="rId6"/>
    <sheet name="III trim." sheetId="7" r:id="rId7"/>
  </sheets>
  <calcPr calcId="152511" calcOnSave="0" concurrentCalc="0"/>
</workbook>
</file>

<file path=xl/calcChain.xml><?xml version="1.0" encoding="utf-8"?>
<calcChain xmlns="http://schemas.openxmlformats.org/spreadsheetml/2006/main">
  <c r="Z10" i="7" l="1"/>
  <c r="AH24" i="7"/>
  <c r="Z15" i="7"/>
  <c r="AH25" i="7"/>
  <c r="Z20" i="7"/>
  <c r="AH26" i="7"/>
  <c r="Z25" i="7"/>
  <c r="AH27" i="7"/>
  <c r="AH28" i="7"/>
  <c r="J51" i="7"/>
  <c r="J47" i="7"/>
  <c r="J43" i="7"/>
  <c r="J38" i="7"/>
  <c r="J52" i="7"/>
  <c r="AH29" i="7"/>
  <c r="AH31" i="7"/>
  <c r="E6" i="1"/>
  <c r="B6" i="4"/>
  <c r="E6" i="4"/>
  <c r="B6" i="7"/>
  <c r="E7" i="1"/>
  <c r="B7" i="4"/>
  <c r="E7" i="4"/>
  <c r="B7" i="7"/>
  <c r="B10" i="7"/>
  <c r="E11" i="1"/>
  <c r="B11" i="4"/>
  <c r="E11" i="4"/>
  <c r="B11" i="7"/>
  <c r="E12" i="1"/>
  <c r="B12" i="4"/>
  <c r="E12" i="4"/>
  <c r="B12" i="7"/>
  <c r="B15" i="7"/>
  <c r="B16" i="4"/>
  <c r="E16" i="4"/>
  <c r="B16" i="7"/>
  <c r="E17" i="1"/>
  <c r="B17" i="4"/>
  <c r="E17" i="4"/>
  <c r="B17" i="7"/>
  <c r="B20" i="7"/>
  <c r="E21" i="1"/>
  <c r="B21" i="4"/>
  <c r="E21" i="4"/>
  <c r="B21" i="7"/>
  <c r="E22" i="1"/>
  <c r="B22" i="4"/>
  <c r="E22" i="4"/>
  <c r="B22" i="7"/>
  <c r="B25" i="7"/>
  <c r="B26" i="7"/>
  <c r="C10" i="7"/>
  <c r="C15" i="7"/>
  <c r="C20" i="7"/>
  <c r="C25" i="7"/>
  <c r="C26" i="7"/>
  <c r="D10" i="7"/>
  <c r="D15" i="7"/>
  <c r="D20" i="7"/>
  <c r="D25" i="7"/>
  <c r="D26" i="7"/>
  <c r="E26" i="7"/>
  <c r="AH32" i="7"/>
  <c r="G9" i="8"/>
  <c r="G14" i="8"/>
  <c r="G19" i="8"/>
  <c r="G24" i="8"/>
  <c r="G25" i="8"/>
  <c r="I25" i="8"/>
  <c r="J25" i="8"/>
  <c r="H10" i="1"/>
  <c r="H15" i="1"/>
  <c r="H20" i="1"/>
  <c r="H25" i="1"/>
  <c r="H26" i="1"/>
  <c r="I10" i="1"/>
  <c r="I15" i="1"/>
  <c r="I20" i="1"/>
  <c r="I25" i="1"/>
  <c r="I26" i="1"/>
  <c r="B10" i="1"/>
  <c r="B15" i="1"/>
  <c r="B20" i="1"/>
  <c r="B25" i="1"/>
  <c r="B26" i="1"/>
  <c r="C10" i="1"/>
  <c r="C15" i="1"/>
  <c r="C20" i="1"/>
  <c r="C25" i="1"/>
  <c r="C26" i="1"/>
  <c r="D10" i="1"/>
  <c r="D15" i="1"/>
  <c r="D20" i="1"/>
  <c r="D25" i="1"/>
  <c r="D26" i="1"/>
  <c r="E26" i="1"/>
  <c r="V26" i="1"/>
  <c r="E5" i="15"/>
  <c r="H10" i="4"/>
  <c r="H15" i="4"/>
  <c r="H20" i="4"/>
  <c r="H25" i="4"/>
  <c r="H26" i="4"/>
  <c r="I10" i="4"/>
  <c r="I15" i="4"/>
  <c r="I20" i="4"/>
  <c r="I25" i="4"/>
  <c r="I26" i="4"/>
  <c r="B10" i="4"/>
  <c r="B15" i="4"/>
  <c r="B20" i="4"/>
  <c r="B25" i="4"/>
  <c r="B26" i="4"/>
  <c r="C10" i="4"/>
  <c r="C15" i="4"/>
  <c r="C20" i="4"/>
  <c r="C25" i="4"/>
  <c r="C26" i="4"/>
  <c r="D10" i="4"/>
  <c r="D15" i="4"/>
  <c r="D20" i="4"/>
  <c r="D25" i="4"/>
  <c r="D26" i="4"/>
  <c r="E26" i="4"/>
  <c r="V26" i="4"/>
  <c r="J5" i="15"/>
  <c r="H10" i="7"/>
  <c r="H15" i="7"/>
  <c r="H20" i="7"/>
  <c r="H25" i="7"/>
  <c r="H26" i="7"/>
  <c r="I10" i="7"/>
  <c r="I15" i="7"/>
  <c r="I20" i="7"/>
  <c r="I25" i="7"/>
  <c r="I26" i="7"/>
  <c r="V26" i="7"/>
  <c r="O5" i="15"/>
  <c r="N7" i="8"/>
  <c r="P50" i="1"/>
  <c r="P45" i="1"/>
  <c r="P41" i="1"/>
  <c r="P36" i="1"/>
  <c r="P51" i="1"/>
  <c r="O50" i="1"/>
  <c r="O45" i="1"/>
  <c r="O41" i="1"/>
  <c r="O36" i="1"/>
  <c r="O51" i="1"/>
  <c r="B36" i="1"/>
  <c r="B41" i="1"/>
  <c r="B45" i="1"/>
  <c r="B50" i="1"/>
  <c r="B51" i="1"/>
  <c r="C36" i="1"/>
  <c r="C41" i="1"/>
  <c r="C45" i="1"/>
  <c r="C50" i="1"/>
  <c r="C51" i="1"/>
  <c r="D36" i="1"/>
  <c r="D41" i="1"/>
  <c r="D45" i="1"/>
  <c r="D50" i="1"/>
  <c r="D51" i="1"/>
  <c r="E51" i="1"/>
  <c r="T51" i="1"/>
  <c r="C62" i="1"/>
  <c r="E4" i="15"/>
  <c r="P51" i="4"/>
  <c r="P46" i="4"/>
  <c r="P42" i="4"/>
  <c r="P37" i="4"/>
  <c r="P52" i="4"/>
  <c r="Q51" i="4"/>
  <c r="Q46" i="4"/>
  <c r="Q42" i="4"/>
  <c r="Q37" i="4"/>
  <c r="Q52" i="4"/>
  <c r="E33" i="1"/>
  <c r="B34" i="4"/>
  <c r="E34" i="1"/>
  <c r="B35" i="4"/>
  <c r="B36" i="4"/>
  <c r="B37" i="4"/>
  <c r="E37" i="1"/>
  <c r="B38" i="4"/>
  <c r="E38" i="1"/>
  <c r="B39" i="4"/>
  <c r="B42" i="4"/>
  <c r="E42" i="1"/>
  <c r="B43" i="4"/>
  <c r="E43" i="1"/>
  <c r="B44" i="4"/>
  <c r="B46" i="4"/>
  <c r="E46" i="1"/>
  <c r="B47" i="4"/>
  <c r="E47" i="1"/>
  <c r="B48" i="4"/>
  <c r="B51" i="4"/>
  <c r="B52" i="4"/>
  <c r="C37" i="4"/>
  <c r="C42" i="4"/>
  <c r="C46" i="4"/>
  <c r="C51" i="4"/>
  <c r="C52" i="4"/>
  <c r="D37" i="4"/>
  <c r="D42" i="4"/>
  <c r="D46" i="4"/>
  <c r="D51" i="4"/>
  <c r="D52" i="4"/>
  <c r="E52" i="4"/>
  <c r="U52" i="4"/>
  <c r="C63" i="4"/>
  <c r="J4" i="15"/>
  <c r="Q51" i="7"/>
  <c r="Q47" i="7"/>
  <c r="Q43" i="7"/>
  <c r="Q38" i="7"/>
  <c r="Q52" i="7"/>
  <c r="P51" i="7"/>
  <c r="P47" i="7"/>
  <c r="P43" i="7"/>
  <c r="P38" i="7"/>
  <c r="P52" i="7"/>
  <c r="E47" i="4"/>
  <c r="B48" i="7"/>
  <c r="E48" i="4"/>
  <c r="B49" i="7"/>
  <c r="B51" i="7"/>
  <c r="E43" i="4"/>
  <c r="B44" i="7"/>
  <c r="E44" i="4"/>
  <c r="B45" i="7"/>
  <c r="B46" i="7"/>
  <c r="B47" i="7"/>
  <c r="E38" i="4"/>
  <c r="B39" i="7"/>
  <c r="E39" i="4"/>
  <c r="B40" i="7"/>
  <c r="B43" i="7"/>
  <c r="E34" i="4"/>
  <c r="B34" i="7"/>
  <c r="E35" i="4"/>
  <c r="B35" i="7"/>
  <c r="E36" i="4"/>
  <c r="B36" i="7"/>
  <c r="B38" i="7"/>
  <c r="B52" i="7"/>
  <c r="C51" i="7"/>
  <c r="C47" i="7"/>
  <c r="C43" i="7"/>
  <c r="C38" i="7"/>
  <c r="C52" i="7"/>
  <c r="D51" i="7"/>
  <c r="D47" i="7"/>
  <c r="D43" i="7"/>
  <c r="D38" i="7"/>
  <c r="D52" i="7"/>
  <c r="E52" i="7"/>
  <c r="U52" i="7"/>
  <c r="O4" i="15"/>
  <c r="N6" i="8"/>
  <c r="J10" i="1"/>
  <c r="J15" i="1"/>
  <c r="J20" i="1"/>
  <c r="J25" i="1"/>
  <c r="J26" i="1"/>
  <c r="U26" i="1"/>
  <c r="B63" i="1"/>
  <c r="C5" i="15"/>
  <c r="J10" i="4"/>
  <c r="J15" i="4"/>
  <c r="J20" i="4"/>
  <c r="J25" i="4"/>
  <c r="J26" i="4"/>
  <c r="U26" i="4"/>
  <c r="H5" i="15"/>
  <c r="J10" i="7"/>
  <c r="J15" i="7"/>
  <c r="J20" i="7"/>
  <c r="J25" i="7"/>
  <c r="J26" i="7"/>
  <c r="U26" i="7"/>
  <c r="M5" i="15"/>
  <c r="M7" i="8"/>
  <c r="N50" i="1"/>
  <c r="N45" i="1"/>
  <c r="N41" i="1"/>
  <c r="N36" i="1"/>
  <c r="N51" i="1"/>
  <c r="R51" i="1"/>
  <c r="B62" i="1"/>
  <c r="C4" i="15"/>
  <c r="O51" i="4"/>
  <c r="O46" i="4"/>
  <c r="O42" i="4"/>
  <c r="O37" i="4"/>
  <c r="O52" i="4"/>
  <c r="S52" i="4"/>
  <c r="B63" i="4"/>
  <c r="H4" i="15"/>
  <c r="O51" i="7"/>
  <c r="O47" i="7"/>
  <c r="O43" i="7"/>
  <c r="O38" i="7"/>
  <c r="O52" i="7"/>
  <c r="T52" i="7"/>
  <c r="M4" i="15"/>
  <c r="M6" i="8"/>
  <c r="E21" i="7"/>
  <c r="V21" i="7"/>
  <c r="K10" i="7"/>
  <c r="K15" i="7"/>
  <c r="K20" i="7"/>
  <c r="K25" i="7"/>
  <c r="K26" i="7"/>
  <c r="L10" i="7"/>
  <c r="L15" i="7"/>
  <c r="L20" i="7"/>
  <c r="L25" i="7"/>
  <c r="L26" i="7"/>
  <c r="W26" i="7"/>
  <c r="N5" i="15"/>
  <c r="R38" i="7"/>
  <c r="R43" i="7"/>
  <c r="R47" i="7"/>
  <c r="R51" i="7"/>
  <c r="R52" i="7"/>
  <c r="N4" i="15"/>
  <c r="R51" i="4"/>
  <c r="R46" i="4"/>
  <c r="R42" i="4"/>
  <c r="R37" i="4"/>
  <c r="R52" i="4"/>
  <c r="D63" i="4"/>
  <c r="I4" i="15"/>
  <c r="L25" i="4"/>
  <c r="K25" i="4"/>
  <c r="L20" i="4"/>
  <c r="K20" i="4"/>
  <c r="L15" i="4"/>
  <c r="K15" i="4"/>
  <c r="L10" i="4"/>
  <c r="K10" i="4"/>
  <c r="Q50" i="1"/>
  <c r="Q45" i="1"/>
  <c r="Q41" i="1"/>
  <c r="Q36" i="1"/>
  <c r="Q51" i="1"/>
  <c r="D62" i="1"/>
  <c r="D4" i="15"/>
  <c r="C21" i="8"/>
  <c r="F21" i="8"/>
  <c r="C20" i="8"/>
  <c r="F20" i="8"/>
  <c r="F16" i="8"/>
  <c r="F15" i="8"/>
  <c r="C11" i="8"/>
  <c r="F11" i="8"/>
  <c r="F10" i="8"/>
  <c r="C7" i="8"/>
  <c r="F7" i="8"/>
  <c r="C6" i="8"/>
  <c r="F6" i="8"/>
  <c r="E22" i="7"/>
  <c r="W22" i="7"/>
  <c r="V22" i="7"/>
  <c r="U22" i="7"/>
  <c r="W21" i="7"/>
  <c r="U21" i="7"/>
  <c r="E20" i="7"/>
  <c r="W20" i="7"/>
  <c r="V20" i="7"/>
  <c r="U20" i="7"/>
  <c r="E17" i="7"/>
  <c r="W17" i="7"/>
  <c r="V17" i="7"/>
  <c r="U17" i="7"/>
  <c r="E16" i="7"/>
  <c r="W16" i="7"/>
  <c r="V16" i="7"/>
  <c r="U16" i="7"/>
  <c r="E15" i="7"/>
  <c r="W15" i="7"/>
  <c r="V15" i="7"/>
  <c r="U15" i="7"/>
  <c r="E12" i="7"/>
  <c r="W12" i="7"/>
  <c r="V12" i="7"/>
  <c r="U12" i="7"/>
  <c r="E11" i="7"/>
  <c r="W11" i="7"/>
  <c r="V11" i="7"/>
  <c r="U11" i="7"/>
  <c r="E10" i="7"/>
  <c r="W10" i="7"/>
  <c r="V10" i="7"/>
  <c r="U10" i="7"/>
  <c r="E7" i="7"/>
  <c r="W7" i="7"/>
  <c r="V7" i="7"/>
  <c r="U7" i="7"/>
  <c r="S47" i="7"/>
  <c r="I47" i="7"/>
  <c r="S43" i="7"/>
  <c r="I43" i="7"/>
  <c r="S38" i="7"/>
  <c r="I38" i="7"/>
  <c r="U50" i="7"/>
  <c r="E49" i="7"/>
  <c r="U49" i="7"/>
  <c r="T50" i="7"/>
  <c r="T49" i="7"/>
  <c r="H46" i="8"/>
  <c r="F42" i="8"/>
  <c r="G42" i="8"/>
  <c r="I42" i="8"/>
  <c r="I37" i="4"/>
  <c r="I42" i="4"/>
  <c r="I46" i="4"/>
  <c r="I51" i="4"/>
  <c r="I52" i="4"/>
  <c r="J51" i="4"/>
  <c r="J46" i="4"/>
  <c r="J42" i="4"/>
  <c r="J37" i="4"/>
  <c r="K51" i="4"/>
  <c r="K50" i="4"/>
  <c r="K46" i="4"/>
  <c r="K45" i="4"/>
  <c r="K42" i="4"/>
  <c r="K41" i="4"/>
  <c r="K37" i="4"/>
  <c r="K36" i="4"/>
  <c r="K10" i="1"/>
  <c r="K15" i="1"/>
  <c r="K20" i="1"/>
  <c r="K25" i="1"/>
  <c r="K26" i="1"/>
  <c r="W26" i="1"/>
  <c r="D63" i="1"/>
  <c r="D64" i="1"/>
  <c r="W213" i="1"/>
  <c r="C63" i="1"/>
  <c r="C64" i="1"/>
  <c r="V213" i="1"/>
  <c r="B64" i="1"/>
  <c r="U213" i="1"/>
  <c r="AK84" i="1"/>
  <c r="V22" i="1"/>
  <c r="AK83" i="1"/>
  <c r="AK82" i="1"/>
  <c r="V21" i="1"/>
  <c r="AK81" i="1"/>
  <c r="E20" i="1"/>
  <c r="V20" i="1"/>
  <c r="AK80" i="1"/>
  <c r="V17" i="1"/>
  <c r="AK79" i="1"/>
  <c r="V16" i="1"/>
  <c r="AK78" i="1"/>
  <c r="E15" i="1"/>
  <c r="V15" i="1"/>
  <c r="AK77" i="1"/>
  <c r="V12" i="1"/>
  <c r="AK76" i="1"/>
  <c r="V11" i="1"/>
  <c r="AK75" i="1"/>
  <c r="E10" i="1"/>
  <c r="V10" i="1"/>
  <c r="AK74" i="1"/>
  <c r="V7" i="1"/>
  <c r="AK73" i="1"/>
  <c r="V6" i="1"/>
  <c r="AK72" i="1"/>
  <c r="O59" i="1"/>
  <c r="P59" i="1"/>
  <c r="Q59" i="1"/>
  <c r="O55" i="1"/>
  <c r="P55" i="1"/>
  <c r="Q55" i="1"/>
  <c r="O56" i="1"/>
  <c r="P56" i="1"/>
  <c r="Q56" i="1"/>
  <c r="O58" i="1"/>
  <c r="P58" i="1"/>
  <c r="Q58" i="1"/>
  <c r="K39" i="1"/>
  <c r="Q60" i="1"/>
  <c r="O61" i="1"/>
  <c r="P61" i="1"/>
  <c r="Q61" i="1"/>
  <c r="O62" i="1"/>
  <c r="P62" i="1"/>
  <c r="Q62" i="1"/>
  <c r="O64" i="1"/>
  <c r="P64" i="1"/>
  <c r="Q64" i="1"/>
  <c r="O65" i="1"/>
  <c r="P65" i="1"/>
  <c r="Q65" i="1"/>
  <c r="K48" i="1"/>
  <c r="Q66" i="1"/>
  <c r="Q67" i="1"/>
  <c r="P60" i="1"/>
  <c r="P66" i="1"/>
  <c r="P67" i="1"/>
  <c r="O60" i="1"/>
  <c r="O66" i="1"/>
  <c r="O67" i="1"/>
  <c r="R38" i="1"/>
  <c r="N59" i="1"/>
  <c r="R33" i="1"/>
  <c r="N55" i="1"/>
  <c r="R34" i="1"/>
  <c r="N56" i="1"/>
  <c r="R37" i="1"/>
  <c r="N58" i="1"/>
  <c r="N60" i="1"/>
  <c r="R42" i="1"/>
  <c r="N61" i="1"/>
  <c r="R43" i="1"/>
  <c r="N62" i="1"/>
  <c r="R46" i="1"/>
  <c r="N64" i="1"/>
  <c r="R47" i="1"/>
  <c r="N65" i="1"/>
  <c r="N66" i="1"/>
  <c r="N67" i="1"/>
  <c r="E36" i="1"/>
  <c r="T36" i="1"/>
  <c r="K47" i="1"/>
  <c r="K46" i="1"/>
  <c r="J45" i="1"/>
  <c r="I45" i="1"/>
  <c r="K43" i="1"/>
  <c r="K42" i="1"/>
  <c r="J41" i="1"/>
  <c r="I41" i="1"/>
  <c r="K38" i="1"/>
  <c r="K37" i="1"/>
  <c r="K33" i="1"/>
  <c r="K36" i="1"/>
  <c r="K34" i="1"/>
  <c r="K28" i="14"/>
  <c r="K27" i="14"/>
  <c r="K25" i="14"/>
  <c r="K24" i="14"/>
  <c r="K23" i="14"/>
  <c r="K19" i="14"/>
  <c r="K18" i="14"/>
  <c r="K15" i="14"/>
  <c r="K14" i="14"/>
  <c r="K13" i="14"/>
  <c r="J28" i="14"/>
  <c r="J27" i="14"/>
  <c r="J25" i="14"/>
  <c r="J24" i="14"/>
  <c r="J23" i="14"/>
  <c r="J19" i="14"/>
  <c r="J18" i="14"/>
  <c r="J15" i="14"/>
  <c r="J14" i="14"/>
  <c r="J13" i="14"/>
  <c r="AA52" i="14"/>
  <c r="AA51" i="14"/>
  <c r="AA47" i="14"/>
  <c r="AA46" i="14"/>
  <c r="AA42" i="14"/>
  <c r="AA41" i="14"/>
  <c r="AA37" i="14"/>
  <c r="AA36" i="14"/>
  <c r="Z52" i="14"/>
  <c r="Z51" i="14"/>
  <c r="Z47" i="14"/>
  <c r="Z46" i="14"/>
  <c r="Z42" i="14"/>
  <c r="Z41" i="14"/>
  <c r="Z37" i="14"/>
  <c r="Z36" i="14"/>
  <c r="F52" i="14"/>
  <c r="F51" i="14"/>
  <c r="H51" i="14"/>
  <c r="F47" i="14"/>
  <c r="C46" i="14"/>
  <c r="F46" i="14"/>
  <c r="F42" i="14"/>
  <c r="C41" i="14"/>
  <c r="F41" i="14"/>
  <c r="Z40" i="14"/>
  <c r="Z45" i="14"/>
  <c r="Z50" i="14"/>
  <c r="Z55" i="14"/>
  <c r="Z56" i="14"/>
  <c r="AA40" i="14"/>
  <c r="AA45" i="14"/>
  <c r="AA50" i="14"/>
  <c r="AA55" i="14"/>
  <c r="AA56" i="14"/>
  <c r="AB56" i="14"/>
  <c r="L40" i="14"/>
  <c r="L45" i="14"/>
  <c r="L50" i="14"/>
  <c r="L55" i="14"/>
  <c r="L56" i="14"/>
  <c r="M40" i="14"/>
  <c r="M45" i="14"/>
  <c r="M50" i="14"/>
  <c r="M55" i="14"/>
  <c r="M56" i="14"/>
  <c r="C40" i="14"/>
  <c r="C45" i="14"/>
  <c r="C50" i="14"/>
  <c r="C55" i="14"/>
  <c r="C56" i="14"/>
  <c r="D40" i="14"/>
  <c r="D45" i="14"/>
  <c r="D50" i="14"/>
  <c r="D55" i="14"/>
  <c r="D56" i="14"/>
  <c r="E40" i="14"/>
  <c r="E45" i="14"/>
  <c r="E50" i="14"/>
  <c r="E55" i="14"/>
  <c r="E56" i="14"/>
  <c r="F56" i="14"/>
  <c r="X56" i="14"/>
  <c r="I40" i="14"/>
  <c r="I45" i="14"/>
  <c r="I50" i="14"/>
  <c r="I55" i="14"/>
  <c r="I56" i="14"/>
  <c r="J40" i="14"/>
  <c r="J45" i="14"/>
  <c r="J50" i="14"/>
  <c r="J55" i="14"/>
  <c r="J56" i="14"/>
  <c r="W56" i="14"/>
  <c r="K40" i="14"/>
  <c r="K45" i="14"/>
  <c r="K50" i="14"/>
  <c r="K55" i="14"/>
  <c r="K56" i="14"/>
  <c r="V56" i="14"/>
  <c r="T56" i="14"/>
  <c r="S56" i="14"/>
  <c r="R56" i="14"/>
  <c r="Q56" i="14"/>
  <c r="P56" i="14"/>
  <c r="F36" i="14"/>
  <c r="F37" i="14"/>
  <c r="H37" i="14"/>
  <c r="H40" i="14"/>
  <c r="H45" i="14"/>
  <c r="H50" i="14"/>
  <c r="H55" i="14"/>
  <c r="H56" i="14"/>
  <c r="G40" i="14"/>
  <c r="G45" i="14"/>
  <c r="G50" i="14"/>
  <c r="G55" i="14"/>
  <c r="G56" i="14"/>
  <c r="AB55" i="14"/>
  <c r="F55" i="14"/>
  <c r="X55" i="14"/>
  <c r="W55" i="14"/>
  <c r="V55" i="14"/>
  <c r="T55" i="14"/>
  <c r="S55" i="14"/>
  <c r="R55" i="14"/>
  <c r="Q55" i="14"/>
  <c r="P55" i="14"/>
  <c r="AB52" i="14"/>
  <c r="X52" i="14"/>
  <c r="W52" i="14"/>
  <c r="V52" i="14"/>
  <c r="T52" i="14"/>
  <c r="S52" i="14"/>
  <c r="R52" i="14"/>
  <c r="Q52" i="14"/>
  <c r="P52" i="14"/>
  <c r="AB51" i="14"/>
  <c r="X51" i="14"/>
  <c r="W51" i="14"/>
  <c r="V51" i="14"/>
  <c r="T51" i="14"/>
  <c r="S51" i="14"/>
  <c r="R51" i="14"/>
  <c r="Q51" i="14"/>
  <c r="P51" i="14"/>
  <c r="AB50" i="14"/>
  <c r="F50" i="14"/>
  <c r="X50" i="14"/>
  <c r="W50" i="14"/>
  <c r="V50" i="14"/>
  <c r="T50" i="14"/>
  <c r="S50" i="14"/>
  <c r="R50" i="14"/>
  <c r="Q50" i="14"/>
  <c r="P50" i="14"/>
  <c r="AB47" i="14"/>
  <c r="X47" i="14"/>
  <c r="W47" i="14"/>
  <c r="V47" i="14"/>
  <c r="T47" i="14"/>
  <c r="S47" i="14"/>
  <c r="R47" i="14"/>
  <c r="Q47" i="14"/>
  <c r="P47" i="14"/>
  <c r="AB46" i="14"/>
  <c r="X46" i="14"/>
  <c r="W46" i="14"/>
  <c r="V46" i="14"/>
  <c r="T46" i="14"/>
  <c r="S46" i="14"/>
  <c r="R46" i="14"/>
  <c r="Q46" i="14"/>
  <c r="P46" i="14"/>
  <c r="AB45" i="14"/>
  <c r="F45" i="14"/>
  <c r="X45" i="14"/>
  <c r="W45" i="14"/>
  <c r="V45" i="14"/>
  <c r="T45" i="14"/>
  <c r="S45" i="14"/>
  <c r="R45" i="14"/>
  <c r="Q45" i="14"/>
  <c r="P45" i="14"/>
  <c r="AB42" i="14"/>
  <c r="X42" i="14"/>
  <c r="W42" i="14"/>
  <c r="V42" i="14"/>
  <c r="T42" i="14"/>
  <c r="S42" i="14"/>
  <c r="R42" i="14"/>
  <c r="Q42" i="14"/>
  <c r="P42" i="14"/>
  <c r="AB41" i="14"/>
  <c r="X41" i="14"/>
  <c r="W41" i="14"/>
  <c r="V41" i="14"/>
  <c r="T41" i="14"/>
  <c r="S41" i="14"/>
  <c r="R41" i="14"/>
  <c r="Q41" i="14"/>
  <c r="P41" i="14"/>
  <c r="AB40" i="14"/>
  <c r="F40" i="14"/>
  <c r="X40" i="14"/>
  <c r="W40" i="14"/>
  <c r="V40" i="14"/>
  <c r="T40" i="14"/>
  <c r="S40" i="14"/>
  <c r="R40" i="14"/>
  <c r="Q40" i="14"/>
  <c r="P40" i="14"/>
  <c r="AB37" i="14"/>
  <c r="X37" i="14"/>
  <c r="W37" i="14"/>
  <c r="V37" i="14"/>
  <c r="T37" i="14"/>
  <c r="S37" i="14"/>
  <c r="R37" i="14"/>
  <c r="Q37" i="14"/>
  <c r="P37" i="14"/>
  <c r="AB36" i="14"/>
  <c r="X36" i="14"/>
  <c r="W36" i="14"/>
  <c r="V36" i="14"/>
  <c r="T36" i="14"/>
  <c r="S36" i="14"/>
  <c r="R36" i="14"/>
  <c r="Q36" i="14"/>
  <c r="P36" i="14"/>
  <c r="L28" i="14"/>
  <c r="L27" i="14"/>
  <c r="L25" i="14"/>
  <c r="L24" i="14"/>
  <c r="L23" i="14"/>
  <c r="L19" i="14"/>
  <c r="L18" i="14"/>
  <c r="L15" i="14"/>
  <c r="L14" i="14"/>
  <c r="L13" i="14"/>
  <c r="C28" i="14"/>
  <c r="E48" i="7"/>
  <c r="C27" i="14"/>
  <c r="E46" i="7"/>
  <c r="C25" i="14"/>
  <c r="E45" i="7"/>
  <c r="C24" i="14"/>
  <c r="E40" i="7"/>
  <c r="C19" i="14"/>
  <c r="E36" i="7"/>
  <c r="C15" i="14"/>
  <c r="E34" i="7"/>
  <c r="C13" i="14"/>
  <c r="R30" i="14"/>
  <c r="R26" i="14"/>
  <c r="R22" i="14"/>
  <c r="R17" i="14"/>
  <c r="R31" i="14"/>
  <c r="Q30" i="14"/>
  <c r="Q26" i="14"/>
  <c r="Q22" i="14"/>
  <c r="Q17" i="14"/>
  <c r="Q31" i="14"/>
  <c r="C30" i="14"/>
  <c r="C26" i="14"/>
  <c r="C22" i="14"/>
  <c r="C17" i="14"/>
  <c r="C31" i="14"/>
  <c r="D30" i="14"/>
  <c r="D26" i="14"/>
  <c r="D22" i="14"/>
  <c r="D17" i="14"/>
  <c r="D31" i="14"/>
  <c r="E30" i="14"/>
  <c r="E26" i="14"/>
  <c r="E22" i="14"/>
  <c r="E17" i="14"/>
  <c r="E31" i="14"/>
  <c r="F31" i="14"/>
  <c r="V31" i="14"/>
  <c r="P30" i="14"/>
  <c r="P26" i="14"/>
  <c r="P22" i="14"/>
  <c r="P17" i="14"/>
  <c r="P31" i="14"/>
  <c r="U31" i="14"/>
  <c r="T17" i="14"/>
  <c r="T22" i="14"/>
  <c r="T26" i="14"/>
  <c r="T30" i="14"/>
  <c r="T31" i="14"/>
  <c r="S17" i="14"/>
  <c r="S22" i="14"/>
  <c r="S26" i="14"/>
  <c r="S30" i="14"/>
  <c r="S31" i="14"/>
  <c r="J30" i="14"/>
  <c r="J26" i="14"/>
  <c r="J22" i="14"/>
  <c r="J17" i="14"/>
  <c r="J31" i="14"/>
  <c r="K30" i="14"/>
  <c r="K26" i="14"/>
  <c r="K22" i="14"/>
  <c r="K17" i="14"/>
  <c r="K31" i="14"/>
  <c r="L31" i="14"/>
  <c r="N31" i="14"/>
  <c r="F27" i="14"/>
  <c r="H27" i="14"/>
  <c r="F28" i="14"/>
  <c r="H28" i="14"/>
  <c r="H30" i="14"/>
  <c r="F26" i="14"/>
  <c r="E25" i="4"/>
  <c r="F25" i="4"/>
  <c r="G25" i="4"/>
  <c r="G26" i="14"/>
  <c r="H26" i="14"/>
  <c r="F19" i="14"/>
  <c r="H19" i="14"/>
  <c r="H22" i="14"/>
  <c r="F13" i="14"/>
  <c r="H13" i="14"/>
  <c r="F14" i="14"/>
  <c r="H14" i="14"/>
  <c r="F15" i="14"/>
  <c r="H15" i="14"/>
  <c r="H17" i="14"/>
  <c r="H31" i="14"/>
  <c r="G30" i="14"/>
  <c r="G22" i="14"/>
  <c r="G17" i="14"/>
  <c r="G31" i="14"/>
  <c r="F30" i="14"/>
  <c r="V30" i="14"/>
  <c r="U30" i="14"/>
  <c r="L30" i="14"/>
  <c r="N30" i="14"/>
  <c r="V28" i="14"/>
  <c r="U28" i="14"/>
  <c r="N28" i="14"/>
  <c r="V27" i="14"/>
  <c r="U27" i="14"/>
  <c r="N27" i="14"/>
  <c r="V26" i="14"/>
  <c r="U26" i="14"/>
  <c r="L26" i="14"/>
  <c r="N26" i="14"/>
  <c r="F25" i="14"/>
  <c r="V25" i="14"/>
  <c r="U25" i="14"/>
  <c r="N25" i="14"/>
  <c r="H25" i="14"/>
  <c r="F24" i="14"/>
  <c r="V24" i="14"/>
  <c r="U24" i="14"/>
  <c r="N24" i="14"/>
  <c r="H24" i="14"/>
  <c r="F23" i="14"/>
  <c r="V23" i="14"/>
  <c r="U23" i="14"/>
  <c r="N23" i="14"/>
  <c r="H23" i="14"/>
  <c r="F22" i="14"/>
  <c r="V22" i="14"/>
  <c r="U22" i="14"/>
  <c r="L22" i="14"/>
  <c r="N22" i="14"/>
  <c r="V19" i="14"/>
  <c r="U19" i="14"/>
  <c r="N19" i="14"/>
  <c r="V18" i="14"/>
  <c r="U18" i="14"/>
  <c r="N18" i="14"/>
  <c r="F17" i="14"/>
  <c r="V17" i="14"/>
  <c r="U17" i="14"/>
  <c r="L17" i="14"/>
  <c r="N17" i="14"/>
  <c r="V15" i="14"/>
  <c r="U15" i="14"/>
  <c r="N15" i="14"/>
  <c r="V14" i="14"/>
  <c r="U14" i="14"/>
  <c r="N14" i="14"/>
  <c r="V13" i="14"/>
  <c r="U13" i="14"/>
  <c r="N13" i="14"/>
  <c r="K26" i="4"/>
  <c r="W26" i="4"/>
  <c r="D64" i="4"/>
  <c r="D65" i="4"/>
  <c r="C64" i="4"/>
  <c r="C65" i="4"/>
  <c r="B64" i="4"/>
  <c r="B65" i="4"/>
  <c r="K46" i="7"/>
  <c r="G46" i="7"/>
  <c r="X57" i="7"/>
  <c r="G36" i="7"/>
  <c r="K18" i="6"/>
  <c r="K11" i="6"/>
  <c r="K26" i="6"/>
  <c r="K34" i="6"/>
  <c r="K37" i="6"/>
  <c r="AH20" i="1"/>
  <c r="AH19" i="1"/>
  <c r="AH18" i="1"/>
  <c r="AG20" i="1"/>
  <c r="AG19" i="1"/>
  <c r="AG18" i="1"/>
  <c r="AG11" i="1"/>
  <c r="AG10" i="1"/>
  <c r="AH16" i="1"/>
  <c r="AG16" i="1"/>
  <c r="AH15" i="1"/>
  <c r="AG15" i="1"/>
  <c r="AG25" i="1"/>
  <c r="AH11" i="1"/>
  <c r="AH10" i="1"/>
  <c r="AG7" i="1"/>
  <c r="AH6" i="1"/>
  <c r="AH23" i="1"/>
  <c r="AG6" i="1"/>
  <c r="E48" i="1"/>
  <c r="E39" i="1"/>
  <c r="D82" i="7"/>
  <c r="D81" i="7"/>
  <c r="D80" i="7"/>
  <c r="D79" i="7"/>
  <c r="D78" i="7"/>
  <c r="D77" i="7"/>
  <c r="D76" i="7"/>
  <c r="D75" i="7"/>
  <c r="D74" i="7"/>
  <c r="D73" i="7"/>
  <c r="D72" i="7"/>
  <c r="D71" i="7"/>
  <c r="F82" i="7"/>
  <c r="E82" i="7"/>
  <c r="C82" i="7"/>
  <c r="F81" i="7"/>
  <c r="E81" i="7"/>
  <c r="C81" i="7"/>
  <c r="G81" i="7"/>
  <c r="F80" i="7"/>
  <c r="E80" i="7"/>
  <c r="C80" i="7"/>
  <c r="F79" i="7"/>
  <c r="E79" i="7"/>
  <c r="C79" i="7"/>
  <c r="F78" i="7"/>
  <c r="E78" i="7"/>
  <c r="C78" i="7"/>
  <c r="F77" i="7"/>
  <c r="E77" i="7"/>
  <c r="C77" i="7"/>
  <c r="F76" i="7"/>
  <c r="E76" i="7"/>
  <c r="C76" i="7"/>
  <c r="F75" i="7"/>
  <c r="E75" i="7"/>
  <c r="C75" i="7"/>
  <c r="F74" i="7"/>
  <c r="E74" i="7"/>
  <c r="C74" i="7"/>
  <c r="F73" i="7"/>
  <c r="E73" i="7"/>
  <c r="C73" i="7"/>
  <c r="F72" i="7"/>
  <c r="E72" i="7"/>
  <c r="C72" i="7"/>
  <c r="F71" i="7"/>
  <c r="E71" i="7"/>
  <c r="C71" i="7"/>
  <c r="C27" i="6"/>
  <c r="AF151" i="6"/>
  <c r="G49" i="1"/>
  <c r="K45" i="7"/>
  <c r="K110" i="6"/>
  <c r="S51" i="7"/>
  <c r="G77" i="7"/>
  <c r="T38" i="1"/>
  <c r="V4" i="6"/>
  <c r="AC4" i="6"/>
  <c r="G46" i="8"/>
  <c r="G38" i="8"/>
  <c r="G33" i="8"/>
  <c r="H14" i="8"/>
  <c r="H38" i="8"/>
  <c r="H9" i="8"/>
  <c r="H19" i="8"/>
  <c r="H24" i="8"/>
  <c r="O7" i="1"/>
  <c r="E9" i="8"/>
  <c r="D14" i="8"/>
  <c r="E14" i="8"/>
  <c r="D19" i="8"/>
  <c r="E19" i="8"/>
  <c r="E24" i="8"/>
  <c r="H33" i="8"/>
  <c r="H42" i="8"/>
  <c r="D42" i="8"/>
  <c r="E42" i="8"/>
  <c r="E33" i="8"/>
  <c r="E46" i="8"/>
  <c r="D33" i="8"/>
  <c r="D46" i="8"/>
  <c r="P62" i="7"/>
  <c r="F37" i="4"/>
  <c r="F51" i="4"/>
  <c r="F42" i="4"/>
  <c r="M138" i="1"/>
  <c r="M139" i="1"/>
  <c r="N138" i="1"/>
  <c r="J138" i="1"/>
  <c r="J139" i="1"/>
  <c r="J140" i="1"/>
  <c r="K138" i="1"/>
  <c r="K139" i="1"/>
  <c r="L138" i="1"/>
  <c r="L140" i="1"/>
  <c r="F46" i="4"/>
  <c r="F47" i="7"/>
  <c r="F51" i="7"/>
  <c r="K34" i="7"/>
  <c r="P67" i="4"/>
  <c r="P66" i="4"/>
  <c r="P64" i="4"/>
  <c r="P63" i="4"/>
  <c r="P61" i="4"/>
  <c r="P60" i="4"/>
  <c r="P57" i="4"/>
  <c r="P56" i="4"/>
  <c r="O61" i="4"/>
  <c r="Q61" i="4"/>
  <c r="O60" i="4"/>
  <c r="Q60" i="4"/>
  <c r="O57" i="4"/>
  <c r="F10" i="4"/>
  <c r="F15" i="4"/>
  <c r="F20" i="4"/>
  <c r="C14" i="6"/>
  <c r="Y10" i="4"/>
  <c r="AF24" i="4"/>
  <c r="Y15" i="4"/>
  <c r="Y20" i="4"/>
  <c r="AF26" i="4"/>
  <c r="Y25" i="4"/>
  <c r="AF27" i="4"/>
  <c r="Z10" i="4"/>
  <c r="AG24" i="4"/>
  <c r="Z15" i="4"/>
  <c r="Z20" i="4"/>
  <c r="Z25" i="4"/>
  <c r="O67" i="4"/>
  <c r="Q67" i="4"/>
  <c r="O66" i="4"/>
  <c r="O64" i="4"/>
  <c r="O63" i="4"/>
  <c r="Q63" i="4"/>
  <c r="O56" i="4"/>
  <c r="H29" i="6"/>
  <c r="H28" i="6"/>
  <c r="H27" i="6"/>
  <c r="H22" i="6"/>
  <c r="H21" i="6"/>
  <c r="H20" i="6"/>
  <c r="H19" i="6"/>
  <c r="H15" i="6"/>
  <c r="H14" i="6"/>
  <c r="H8" i="6"/>
  <c r="H7" i="6"/>
  <c r="H6" i="6"/>
  <c r="I29" i="6"/>
  <c r="I28" i="6"/>
  <c r="I27" i="6"/>
  <c r="I34" i="6"/>
  <c r="I22" i="6"/>
  <c r="I21" i="6"/>
  <c r="I20" i="6"/>
  <c r="I19" i="6"/>
  <c r="I26" i="6"/>
  <c r="I15" i="6"/>
  <c r="I14" i="6"/>
  <c r="I13" i="6"/>
  <c r="I12" i="6"/>
  <c r="I8" i="6"/>
  <c r="I7" i="6"/>
  <c r="I6" i="6"/>
  <c r="I5" i="6"/>
  <c r="I11" i="6"/>
  <c r="G29" i="6"/>
  <c r="G28" i="6"/>
  <c r="G27" i="6"/>
  <c r="G22" i="6"/>
  <c r="G21" i="6"/>
  <c r="G20" i="6"/>
  <c r="G19" i="6"/>
  <c r="G26" i="6"/>
  <c r="G15" i="6"/>
  <c r="G14" i="6"/>
  <c r="G13" i="6"/>
  <c r="G12" i="6"/>
  <c r="G8" i="6"/>
  <c r="G7" i="6"/>
  <c r="G6" i="6"/>
  <c r="G5" i="6"/>
  <c r="E29" i="6"/>
  <c r="E28" i="6"/>
  <c r="E27" i="6"/>
  <c r="E22" i="6"/>
  <c r="E21" i="6"/>
  <c r="E20" i="6"/>
  <c r="E19" i="6"/>
  <c r="E15" i="6"/>
  <c r="E14" i="6"/>
  <c r="E13" i="6"/>
  <c r="E12" i="6"/>
  <c r="E8" i="6"/>
  <c r="E7" i="6"/>
  <c r="E6" i="6"/>
  <c r="E5" i="6"/>
  <c r="E11" i="6"/>
  <c r="C29" i="6"/>
  <c r="C28" i="6"/>
  <c r="C22" i="6"/>
  <c r="C21" i="6"/>
  <c r="C20" i="6"/>
  <c r="C19" i="6"/>
  <c r="C15" i="6"/>
  <c r="C13" i="6"/>
  <c r="C12" i="6"/>
  <c r="C8" i="6"/>
  <c r="C7" i="6"/>
  <c r="C6" i="6"/>
  <c r="C5" i="6"/>
  <c r="F29" i="6"/>
  <c r="F28" i="6"/>
  <c r="F27" i="6"/>
  <c r="F22" i="6"/>
  <c r="F21" i="6"/>
  <c r="F20" i="6"/>
  <c r="F19" i="6"/>
  <c r="F26" i="6"/>
  <c r="F15" i="6"/>
  <c r="F14" i="6"/>
  <c r="F13" i="6"/>
  <c r="F12" i="6"/>
  <c r="F8" i="6"/>
  <c r="F7" i="6"/>
  <c r="F6" i="6"/>
  <c r="F5" i="6"/>
  <c r="D29" i="6"/>
  <c r="D28" i="6"/>
  <c r="D27" i="6"/>
  <c r="D22" i="6"/>
  <c r="D21" i="6"/>
  <c r="D20" i="6"/>
  <c r="D19" i="6"/>
  <c r="D15" i="6"/>
  <c r="D14" i="6"/>
  <c r="D13" i="6"/>
  <c r="D12" i="6"/>
  <c r="D18" i="6"/>
  <c r="D8" i="6"/>
  <c r="D7" i="6"/>
  <c r="D6" i="6"/>
  <c r="D5" i="6"/>
  <c r="D11" i="6"/>
  <c r="B29" i="6"/>
  <c r="B28" i="6"/>
  <c r="B27" i="6"/>
  <c r="B22" i="6"/>
  <c r="B21" i="6"/>
  <c r="B20" i="6"/>
  <c r="B19" i="6"/>
  <c r="B15" i="6"/>
  <c r="B14" i="6"/>
  <c r="B13" i="6"/>
  <c r="B12" i="6"/>
  <c r="B8" i="6"/>
  <c r="B7" i="6"/>
  <c r="B6" i="6"/>
  <c r="B5" i="6"/>
  <c r="AN18" i="6"/>
  <c r="AM18" i="6"/>
  <c r="AK18" i="6"/>
  <c r="AP18" i="6"/>
  <c r="AO5" i="6"/>
  <c r="AO6" i="6"/>
  <c r="AO7" i="6"/>
  <c r="AO8" i="6"/>
  <c r="AO9" i="6"/>
  <c r="AO10" i="6"/>
  <c r="AO11" i="6"/>
  <c r="AO12" i="6"/>
  <c r="AO13" i="6"/>
  <c r="AO14" i="6"/>
  <c r="AO15" i="6"/>
  <c r="AO16" i="6"/>
  <c r="AO17" i="6"/>
  <c r="AJ5" i="6"/>
  <c r="AJ6" i="6"/>
  <c r="AJ7" i="6"/>
  <c r="AJ8" i="6"/>
  <c r="AJ9" i="6"/>
  <c r="AJ10" i="6"/>
  <c r="AJ11" i="6"/>
  <c r="AJ12" i="6"/>
  <c r="AJ13" i="6"/>
  <c r="AJ14" i="6"/>
  <c r="AJ15" i="6"/>
  <c r="AJ16" i="6"/>
  <c r="AJ17" i="6"/>
  <c r="AI18" i="6"/>
  <c r="AH18" i="6"/>
  <c r="J11" i="6"/>
  <c r="J18" i="6"/>
  <c r="J26" i="6"/>
  <c r="J34" i="6"/>
  <c r="F36" i="1"/>
  <c r="J50" i="1"/>
  <c r="I50" i="1"/>
  <c r="G43" i="1"/>
  <c r="F50" i="1"/>
  <c r="F152" i="1"/>
  <c r="E152" i="1"/>
  <c r="D152" i="1"/>
  <c r="C152" i="1"/>
  <c r="F151" i="1"/>
  <c r="F153" i="1"/>
  <c r="E151" i="1"/>
  <c r="E153" i="1"/>
  <c r="D151" i="1"/>
  <c r="C151" i="1"/>
  <c r="C153" i="1"/>
  <c r="B152" i="1"/>
  <c r="B151" i="1"/>
  <c r="F148" i="1"/>
  <c r="E148" i="1"/>
  <c r="D148" i="1"/>
  <c r="C148" i="1"/>
  <c r="F147" i="1"/>
  <c r="F149" i="1"/>
  <c r="E147" i="1"/>
  <c r="E149" i="1"/>
  <c r="D147" i="1"/>
  <c r="C147" i="1"/>
  <c r="B148" i="1"/>
  <c r="B147" i="1"/>
  <c r="F144" i="1"/>
  <c r="E144" i="1"/>
  <c r="D144" i="1"/>
  <c r="C144" i="1"/>
  <c r="F143" i="1"/>
  <c r="E143" i="1"/>
  <c r="E145" i="1"/>
  <c r="D143" i="1"/>
  <c r="C143" i="1"/>
  <c r="C145" i="1"/>
  <c r="B144" i="1"/>
  <c r="B143" i="1"/>
  <c r="F140" i="1"/>
  <c r="E140" i="1"/>
  <c r="D140" i="1"/>
  <c r="C140" i="1"/>
  <c r="F139" i="1"/>
  <c r="F141" i="1"/>
  <c r="E139" i="1"/>
  <c r="D139" i="1"/>
  <c r="D141" i="1"/>
  <c r="C139" i="1"/>
  <c r="C141" i="1"/>
  <c r="B140" i="1"/>
  <c r="B139" i="1"/>
  <c r="N140" i="1"/>
  <c r="M140" i="1"/>
  <c r="N139" i="1"/>
  <c r="L139" i="1"/>
  <c r="F10" i="1"/>
  <c r="F15" i="1"/>
  <c r="F20" i="1"/>
  <c r="F25" i="1"/>
  <c r="AI7" i="1"/>
  <c r="AI10" i="1"/>
  <c r="AJ10" i="1"/>
  <c r="AH25" i="1"/>
  <c r="AI18" i="1"/>
  <c r="AI21" i="1"/>
  <c r="AJ21" i="1"/>
  <c r="F41" i="1"/>
  <c r="F45" i="1"/>
  <c r="AB10" i="1"/>
  <c r="AB15" i="1"/>
  <c r="AB20" i="1"/>
  <c r="AB25" i="1"/>
  <c r="Z10" i="1"/>
  <c r="Z15" i="1"/>
  <c r="Z20" i="1"/>
  <c r="Z25" i="1"/>
  <c r="M47" i="1"/>
  <c r="M46" i="1"/>
  <c r="M43" i="1"/>
  <c r="M38" i="1"/>
  <c r="M37" i="1"/>
  <c r="M34" i="1"/>
  <c r="Y10" i="1"/>
  <c r="Y15" i="1"/>
  <c r="Y20" i="1"/>
  <c r="Y25" i="1"/>
  <c r="AA22" i="1"/>
  <c r="AD22" i="1"/>
  <c r="U22" i="1"/>
  <c r="Q22" i="1"/>
  <c r="O22" i="1"/>
  <c r="AA21" i="1"/>
  <c r="U21" i="1"/>
  <c r="AA17" i="1"/>
  <c r="AD17" i="1"/>
  <c r="AJ16" i="1"/>
  <c r="W17" i="1"/>
  <c r="U17" i="1"/>
  <c r="R17" i="1"/>
  <c r="Q17" i="1"/>
  <c r="P17" i="1"/>
  <c r="O17" i="1"/>
  <c r="AA16" i="1"/>
  <c r="R12" i="1"/>
  <c r="O12" i="1"/>
  <c r="AA11" i="1"/>
  <c r="AD11" i="1"/>
  <c r="R11" i="1"/>
  <c r="P11" i="1"/>
  <c r="AA7" i="1"/>
  <c r="AD7" i="1"/>
  <c r="AD6" i="1"/>
  <c r="W6" i="1"/>
  <c r="U6" i="1"/>
  <c r="R6" i="1"/>
  <c r="Q6" i="1"/>
  <c r="P6" i="1"/>
  <c r="O6" i="1"/>
  <c r="Q56" i="4"/>
  <c r="Q57" i="4"/>
  <c r="AF10" i="4"/>
  <c r="AG10" i="4"/>
  <c r="AF11" i="4"/>
  <c r="AG11" i="4"/>
  <c r="AG12" i="4"/>
  <c r="AG25" i="4"/>
  <c r="AF12" i="4"/>
  <c r="AH12" i="4"/>
  <c r="AF14" i="4"/>
  <c r="AG14" i="4"/>
  <c r="AF15" i="4"/>
  <c r="AG15" i="4"/>
  <c r="AF16" i="4"/>
  <c r="AG16" i="4"/>
  <c r="AH16" i="4"/>
  <c r="AF17" i="4"/>
  <c r="AG17" i="4"/>
  <c r="AH17" i="4"/>
  <c r="AF18" i="4"/>
  <c r="AG18" i="4"/>
  <c r="AH18" i="4"/>
  <c r="AF19" i="4"/>
  <c r="AG19" i="4"/>
  <c r="AF20" i="4"/>
  <c r="AG20" i="4"/>
  <c r="AH20" i="4"/>
  <c r="AF21" i="4"/>
  <c r="AG21" i="4"/>
  <c r="AH21" i="4"/>
  <c r="AC17" i="4"/>
  <c r="AI15" i="4"/>
  <c r="AG8" i="4"/>
  <c r="AF8" i="4"/>
  <c r="AG7" i="4"/>
  <c r="AF7" i="4"/>
  <c r="AH7" i="4"/>
  <c r="M47" i="4"/>
  <c r="AG21" i="7"/>
  <c r="AH21" i="7"/>
  <c r="AI21" i="7"/>
  <c r="AG20" i="7"/>
  <c r="AH20" i="7"/>
  <c r="AI20" i="7"/>
  <c r="AG19" i="7"/>
  <c r="AH19" i="7"/>
  <c r="AG18" i="7"/>
  <c r="AH18" i="7"/>
  <c r="C57" i="7"/>
  <c r="Q22" i="7"/>
  <c r="D56" i="7"/>
  <c r="F10" i="7"/>
  <c r="F15" i="7"/>
  <c r="F20" i="7"/>
  <c r="F25" i="7"/>
  <c r="D57" i="7"/>
  <c r="AA6" i="7"/>
  <c r="O67" i="7"/>
  <c r="O66" i="7"/>
  <c r="O65" i="7"/>
  <c r="O64" i="7"/>
  <c r="O63" i="7"/>
  <c r="O62" i="7"/>
  <c r="I51" i="7"/>
  <c r="T55" i="7"/>
  <c r="T56" i="7"/>
  <c r="T57" i="7"/>
  <c r="T58" i="7"/>
  <c r="T59" i="7"/>
  <c r="T60" i="7"/>
  <c r="T61" i="7"/>
  <c r="T62" i="7"/>
  <c r="T63" i="7"/>
  <c r="T64" i="7"/>
  <c r="T65" i="7"/>
  <c r="T66" i="7"/>
  <c r="U55" i="7"/>
  <c r="U56" i="7"/>
  <c r="U57" i="7"/>
  <c r="U58" i="7"/>
  <c r="U59" i="7"/>
  <c r="U60" i="7"/>
  <c r="U61" i="7"/>
  <c r="U62" i="7"/>
  <c r="U63" i="7"/>
  <c r="U64" i="7"/>
  <c r="U65" i="7"/>
  <c r="U66" i="7"/>
  <c r="V55" i="7"/>
  <c r="V56" i="7"/>
  <c r="V57" i="7"/>
  <c r="V58" i="7"/>
  <c r="V59" i="7"/>
  <c r="V60" i="7"/>
  <c r="V61" i="7"/>
  <c r="V62" i="7"/>
  <c r="V63" i="7"/>
  <c r="V64" i="7"/>
  <c r="V65" i="7"/>
  <c r="V66" i="7"/>
  <c r="P67" i="7"/>
  <c r="P66" i="7"/>
  <c r="Q66" i="7"/>
  <c r="P65" i="7"/>
  <c r="Q65" i="7"/>
  <c r="P64" i="7"/>
  <c r="P63" i="7"/>
  <c r="O61" i="7"/>
  <c r="P61" i="7"/>
  <c r="O60" i="7"/>
  <c r="P60" i="7"/>
  <c r="O59" i="7"/>
  <c r="P59" i="7"/>
  <c r="O58" i="7"/>
  <c r="P58" i="7"/>
  <c r="Q58" i="7"/>
  <c r="O57" i="7"/>
  <c r="P57" i="7"/>
  <c r="Q57" i="7"/>
  <c r="O56" i="7"/>
  <c r="P56" i="7"/>
  <c r="AB10" i="7"/>
  <c r="AB15" i="7"/>
  <c r="AB20" i="7"/>
  <c r="AB25" i="7"/>
  <c r="AB26" i="7"/>
  <c r="Y10" i="7"/>
  <c r="AG24" i="7"/>
  <c r="Y15" i="7"/>
  <c r="Y20" i="7"/>
  <c r="AG26" i="7"/>
  <c r="Y25" i="7"/>
  <c r="AD22" i="7"/>
  <c r="AJ19" i="7"/>
  <c r="AG16" i="7"/>
  <c r="AH16" i="7"/>
  <c r="AG15" i="7"/>
  <c r="AH15" i="7"/>
  <c r="AG14" i="7"/>
  <c r="AH14" i="7"/>
  <c r="AJ12" i="7"/>
  <c r="AG12" i="7"/>
  <c r="AH12" i="7"/>
  <c r="AI12" i="7"/>
  <c r="AG11" i="7"/>
  <c r="AH11" i="7"/>
  <c r="AG10" i="7"/>
  <c r="AH10" i="7"/>
  <c r="AG8" i="7"/>
  <c r="AH8" i="7"/>
  <c r="AG7" i="7"/>
  <c r="AH7" i="7"/>
  <c r="AG6" i="7"/>
  <c r="AH6" i="7"/>
  <c r="AI6" i="7"/>
  <c r="I21" i="8"/>
  <c r="D38" i="8"/>
  <c r="D47" i="8"/>
  <c r="K47" i="7"/>
  <c r="AO18" i="6"/>
  <c r="AJ18" i="6"/>
  <c r="C57" i="4"/>
  <c r="H47" i="8"/>
  <c r="AI19" i="1"/>
  <c r="AJ19" i="1"/>
  <c r="AG26" i="1"/>
  <c r="AI11" i="1"/>
  <c r="AJ11" i="1"/>
  <c r="B18" i="6"/>
  <c r="P12" i="1"/>
  <c r="W12" i="1"/>
  <c r="Q12" i="1"/>
  <c r="U12" i="1"/>
  <c r="AD12" i="1"/>
  <c r="E47" i="8"/>
  <c r="AH19" i="4"/>
  <c r="E26" i="6"/>
  <c r="I18" i="6"/>
  <c r="G11" i="6"/>
  <c r="S52" i="7"/>
  <c r="AI6" i="1"/>
  <c r="AI17" i="4"/>
  <c r="I10" i="8"/>
  <c r="B26" i="6"/>
  <c r="Y26" i="4"/>
  <c r="AN23" i="4"/>
  <c r="AH15" i="4"/>
  <c r="F38" i="7"/>
  <c r="Q63" i="7"/>
  <c r="I11" i="8"/>
  <c r="AI18" i="7"/>
  <c r="AJ21" i="7"/>
  <c r="T46" i="1"/>
  <c r="V11" i="6"/>
  <c r="AC11" i="6"/>
  <c r="I30" i="8"/>
  <c r="I31" i="8"/>
  <c r="AI21" i="4"/>
  <c r="G15" i="7"/>
  <c r="C24" i="8"/>
  <c r="G25" i="7"/>
  <c r="G20" i="7"/>
  <c r="D149" i="1"/>
  <c r="G22" i="1"/>
  <c r="G17" i="1"/>
  <c r="G46" i="1"/>
  <c r="V14" i="6"/>
  <c r="AC14" i="6"/>
  <c r="T42" i="1"/>
  <c r="M34" i="7"/>
  <c r="G78" i="7"/>
  <c r="G74" i="7"/>
  <c r="D84" i="7"/>
  <c r="C84" i="7"/>
  <c r="G73" i="7"/>
  <c r="Q64" i="7"/>
  <c r="G12" i="1"/>
  <c r="G10" i="1"/>
  <c r="T33" i="1"/>
  <c r="G34" i="1"/>
  <c r="T34" i="1"/>
  <c r="E23" i="4"/>
  <c r="P17" i="4"/>
  <c r="U17" i="4"/>
  <c r="O17" i="4"/>
  <c r="V17" i="4"/>
  <c r="AD17" i="4"/>
  <c r="W17" i="4"/>
  <c r="Q17" i="4"/>
  <c r="R17" i="4"/>
  <c r="C38" i="8"/>
  <c r="C19" i="8"/>
  <c r="I16" i="8"/>
  <c r="S47" i="4"/>
  <c r="W14" i="6"/>
  <c r="AD14" i="6"/>
  <c r="U47" i="4"/>
  <c r="AC83" i="4"/>
  <c r="H18" i="6"/>
  <c r="D145" i="1"/>
  <c r="F18" i="6"/>
  <c r="E25" i="1"/>
  <c r="I15" i="8"/>
  <c r="G71" i="7"/>
  <c r="AA10" i="7"/>
  <c r="AA25" i="4"/>
  <c r="K51" i="7"/>
  <c r="Q61" i="7"/>
  <c r="Q59" i="7"/>
  <c r="G82" i="7"/>
  <c r="F84" i="7"/>
  <c r="G80" i="7"/>
  <c r="G72" i="7"/>
  <c r="E84" i="7"/>
  <c r="J73" i="7"/>
  <c r="F33" i="8"/>
  <c r="I33" i="8"/>
  <c r="AI19" i="7"/>
  <c r="AI15" i="7"/>
  <c r="AI10" i="7"/>
  <c r="AJ20" i="7"/>
  <c r="AJ8" i="7"/>
  <c r="I6" i="8"/>
  <c r="B113" i="1"/>
  <c r="B145" i="1"/>
  <c r="AI12" i="4"/>
  <c r="P7" i="1"/>
  <c r="AJ7" i="1"/>
  <c r="U7" i="1"/>
  <c r="G47" i="1"/>
  <c r="B112" i="1"/>
  <c r="G38" i="1"/>
  <c r="V8" i="6"/>
  <c r="AC8" i="6"/>
  <c r="R21" i="1"/>
  <c r="P21" i="1"/>
  <c r="O16" i="1"/>
  <c r="U16" i="1"/>
  <c r="AI8" i="4"/>
  <c r="V12" i="6"/>
  <c r="AC12" i="6"/>
  <c r="G37" i="1"/>
  <c r="K140" i="1"/>
  <c r="B34" i="6"/>
  <c r="AG26" i="4"/>
  <c r="AH8" i="4"/>
  <c r="F43" i="7"/>
  <c r="Z26" i="7"/>
  <c r="AA20" i="7"/>
  <c r="Y26" i="7"/>
  <c r="AI16" i="7"/>
  <c r="AI8" i="7"/>
  <c r="D9" i="8"/>
  <c r="Q60" i="7"/>
  <c r="Q56" i="7"/>
  <c r="G79" i="7"/>
  <c r="I52" i="7"/>
  <c r="AG29" i="7"/>
  <c r="D26" i="6"/>
  <c r="W10" i="1"/>
  <c r="D77" i="6"/>
  <c r="AI16" i="4"/>
  <c r="V16" i="6"/>
  <c r="AC16" i="6"/>
  <c r="K50" i="1"/>
  <c r="C33" i="8"/>
  <c r="AA10" i="1"/>
  <c r="AJ16" i="7"/>
  <c r="G7" i="4"/>
  <c r="O7" i="4"/>
  <c r="AD7" i="4"/>
  <c r="B28" i="1"/>
  <c r="B56" i="1"/>
  <c r="C149" i="1"/>
  <c r="D153" i="1"/>
  <c r="G48" i="1"/>
  <c r="J79" i="7"/>
  <c r="AI16" i="1"/>
  <c r="H25" i="8"/>
  <c r="U68" i="7"/>
  <c r="X63" i="7"/>
  <c r="W20" i="1"/>
  <c r="Y32" i="1"/>
  <c r="P10" i="1"/>
  <c r="B153" i="1"/>
  <c r="I51" i="1"/>
  <c r="AH24" i="1"/>
  <c r="AI20" i="1"/>
  <c r="AJ20" i="1"/>
  <c r="AH26" i="1"/>
  <c r="R20" i="1"/>
  <c r="D28" i="1"/>
  <c r="D56" i="1"/>
  <c r="C113" i="1"/>
  <c r="D55" i="1"/>
  <c r="R7" i="4"/>
  <c r="W7" i="4"/>
  <c r="V7" i="4"/>
  <c r="U34" i="7"/>
  <c r="J71" i="7"/>
  <c r="W21" i="1"/>
  <c r="O21" i="1"/>
  <c r="E41" i="1"/>
  <c r="G41" i="1"/>
  <c r="T47" i="1"/>
  <c r="Q7" i="1"/>
  <c r="W7" i="1"/>
  <c r="Q15" i="1"/>
  <c r="G34" i="7"/>
  <c r="G11" i="1"/>
  <c r="G21" i="1"/>
  <c r="V15" i="6"/>
  <c r="AC15" i="6"/>
  <c r="AI15" i="1"/>
  <c r="AJ15" i="1"/>
  <c r="O11" i="1"/>
  <c r="Q11" i="1"/>
  <c r="U11" i="1"/>
  <c r="W11" i="1"/>
  <c r="Q21" i="1"/>
  <c r="AD21" i="1"/>
  <c r="P22" i="1"/>
  <c r="R22" i="1"/>
  <c r="M33" i="1"/>
  <c r="F34" i="6"/>
  <c r="C11" i="6"/>
  <c r="H26" i="6"/>
  <c r="AG24" i="1"/>
  <c r="AI24" i="1"/>
  <c r="AJ24" i="1"/>
  <c r="U10" i="1"/>
  <c r="B77" i="6"/>
  <c r="L78" i="6"/>
  <c r="R41" i="1"/>
  <c r="C153" i="6"/>
  <c r="E50" i="1"/>
  <c r="G50" i="1"/>
  <c r="P15" i="1"/>
  <c r="G39" i="4"/>
  <c r="C78" i="6"/>
  <c r="O79" i="6"/>
  <c r="AE22" i="7"/>
  <c r="D113" i="1"/>
  <c r="O22" i="7"/>
  <c r="P22" i="7"/>
  <c r="AA25" i="1"/>
  <c r="B141" i="1"/>
  <c r="B149" i="1"/>
  <c r="Y26" i="1"/>
  <c r="AO23" i="1"/>
  <c r="AO25" i="1"/>
  <c r="C116" i="6"/>
  <c r="E34" i="6"/>
  <c r="AG23" i="1"/>
  <c r="AA15" i="1"/>
  <c r="AA20" i="1"/>
  <c r="Z26" i="1"/>
  <c r="AP23" i="1"/>
  <c r="AP25" i="1"/>
  <c r="D116" i="6"/>
  <c r="G36" i="1"/>
  <c r="B11" i="6"/>
  <c r="B37" i="6"/>
  <c r="C18" i="6"/>
  <c r="C26" i="6"/>
  <c r="G18" i="6"/>
  <c r="H11" i="6"/>
  <c r="AI23" i="1"/>
  <c r="AJ23" i="1"/>
  <c r="F11" i="6"/>
  <c r="AB26" i="1"/>
  <c r="AI26" i="1"/>
  <c r="AJ26" i="1"/>
  <c r="Q20" i="1"/>
  <c r="AJ18" i="1"/>
  <c r="D154" i="1"/>
  <c r="AJ6" i="1"/>
  <c r="F51" i="1"/>
  <c r="F55" i="1"/>
  <c r="S39" i="4"/>
  <c r="W9" i="6"/>
  <c r="AD9" i="6"/>
  <c r="AC7" i="4"/>
  <c r="AI7" i="4"/>
  <c r="U7" i="4"/>
  <c r="P7" i="4"/>
  <c r="Q7" i="4"/>
  <c r="R7" i="1"/>
  <c r="C112" i="1"/>
  <c r="C115" i="1"/>
  <c r="E45" i="1"/>
  <c r="R45" i="1"/>
  <c r="C154" i="6"/>
  <c r="AE12" i="7"/>
  <c r="O12" i="7"/>
  <c r="R12" i="7"/>
  <c r="P12" i="7"/>
  <c r="S12" i="7"/>
  <c r="AD12" i="7"/>
  <c r="AJ11" i="7"/>
  <c r="O15" i="1"/>
  <c r="C28" i="1"/>
  <c r="C56" i="1"/>
  <c r="G25" i="1"/>
  <c r="R22" i="7"/>
  <c r="S22" i="7"/>
  <c r="W22" i="1"/>
  <c r="W25" i="1"/>
  <c r="Y33" i="1"/>
  <c r="F26" i="1"/>
  <c r="F28" i="1"/>
  <c r="F56" i="1"/>
  <c r="U16" i="4"/>
  <c r="P16" i="4"/>
  <c r="D79" i="6"/>
  <c r="W16" i="1"/>
  <c r="G15" i="1"/>
  <c r="X31" i="1"/>
  <c r="Q12" i="7"/>
  <c r="R15" i="1"/>
  <c r="T43" i="1"/>
  <c r="E46" i="4"/>
  <c r="E44" i="7"/>
  <c r="T44" i="7"/>
  <c r="X61" i="7"/>
  <c r="G42" i="1"/>
  <c r="T41" i="1"/>
  <c r="T37" i="1"/>
  <c r="T34" i="7"/>
  <c r="X55" i="7"/>
  <c r="AD10" i="1"/>
  <c r="Q10" i="1"/>
  <c r="G47" i="8"/>
  <c r="G76" i="7"/>
  <c r="G75" i="7"/>
  <c r="Q67" i="7"/>
  <c r="I20" i="8"/>
  <c r="D24" i="8"/>
  <c r="I24" i="8"/>
  <c r="E25" i="8"/>
  <c r="AH27" i="4"/>
  <c r="AG27" i="4"/>
  <c r="AA15" i="4"/>
  <c r="G34" i="6"/>
  <c r="Q64" i="4"/>
  <c r="S17" i="7"/>
  <c r="AE17" i="7"/>
  <c r="B55" i="1"/>
  <c r="B57" i="1"/>
  <c r="J51" i="1"/>
  <c r="M42" i="1"/>
  <c r="M36" i="1"/>
  <c r="W16" i="6"/>
  <c r="AD16" i="6"/>
  <c r="AC85" i="4"/>
  <c r="U48" i="4"/>
  <c r="AC84" i="4"/>
  <c r="M48" i="4"/>
  <c r="S48" i="4"/>
  <c r="W15" i="6"/>
  <c r="AD15" i="6"/>
  <c r="G48" i="4"/>
  <c r="E51" i="4"/>
  <c r="M51" i="4"/>
  <c r="I39" i="8"/>
  <c r="D112" i="1"/>
  <c r="D115" i="1"/>
  <c r="G40" i="7"/>
  <c r="M40" i="7"/>
  <c r="T40" i="7"/>
  <c r="X59" i="7"/>
  <c r="U40" i="7"/>
  <c r="J75" i="7"/>
  <c r="I35" i="8"/>
  <c r="M39" i="4"/>
  <c r="U39" i="4"/>
  <c r="AC78" i="4"/>
  <c r="V9" i="6"/>
  <c r="AC9" i="6"/>
  <c r="G39" i="1"/>
  <c r="U34" i="4"/>
  <c r="AC74" i="4"/>
  <c r="S34" i="4"/>
  <c r="W4" i="6"/>
  <c r="AD4" i="6"/>
  <c r="M34" i="4"/>
  <c r="V5" i="6"/>
  <c r="AC5" i="6"/>
  <c r="D57" i="1"/>
  <c r="B115" i="1"/>
  <c r="AD15" i="1"/>
  <c r="D34" i="6"/>
  <c r="D37" i="6"/>
  <c r="H34" i="6"/>
  <c r="H37" i="6"/>
  <c r="F145" i="1"/>
  <c r="B154" i="1"/>
  <c r="C154" i="1"/>
  <c r="W30" i="1"/>
  <c r="E141" i="1"/>
  <c r="E154" i="1"/>
  <c r="AD25" i="1"/>
  <c r="G20" i="1"/>
  <c r="G22" i="4"/>
  <c r="P22" i="4"/>
  <c r="U22" i="4"/>
  <c r="V22" i="4"/>
  <c r="O22" i="4"/>
  <c r="W22" i="4"/>
  <c r="AD22" i="4"/>
  <c r="Q22" i="4"/>
  <c r="R22" i="4"/>
  <c r="AD25" i="4"/>
  <c r="U25" i="1"/>
  <c r="B80" i="6"/>
  <c r="L81" i="6"/>
  <c r="O25" i="1"/>
  <c r="R25" i="1"/>
  <c r="Q25" i="1"/>
  <c r="V25" i="1"/>
  <c r="P25" i="1"/>
  <c r="AC22" i="4"/>
  <c r="AI19" i="4"/>
  <c r="E20" i="4"/>
  <c r="W16" i="4"/>
  <c r="R16" i="4"/>
  <c r="AD20" i="1"/>
  <c r="AD16" i="4"/>
  <c r="Q16" i="1"/>
  <c r="P16" i="1"/>
  <c r="AD16" i="1"/>
  <c r="AC16" i="4"/>
  <c r="AI14" i="4"/>
  <c r="Q16" i="4"/>
  <c r="O16" i="4"/>
  <c r="U20" i="1"/>
  <c r="G16" i="4"/>
  <c r="P20" i="1"/>
  <c r="R16" i="1"/>
  <c r="O20" i="1"/>
  <c r="E15" i="4"/>
  <c r="AC15" i="4"/>
  <c r="P12" i="4"/>
  <c r="G12" i="4"/>
  <c r="Q12" i="4"/>
  <c r="V12" i="4"/>
  <c r="W12" i="4"/>
  <c r="O12" i="4"/>
  <c r="U12" i="4"/>
  <c r="AD12" i="4"/>
  <c r="R12" i="4"/>
  <c r="AC12" i="4"/>
  <c r="AI11" i="4"/>
  <c r="U15" i="1"/>
  <c r="AC6" i="4"/>
  <c r="AI6" i="4"/>
  <c r="E10" i="4"/>
  <c r="R10" i="1"/>
  <c r="O10" i="1"/>
  <c r="AI20" i="4"/>
  <c r="AA25" i="7"/>
  <c r="AG27" i="7"/>
  <c r="AI27" i="7"/>
  <c r="AI26" i="7"/>
  <c r="AI14" i="7"/>
  <c r="AI11" i="7"/>
  <c r="AA26" i="7"/>
  <c r="AA15" i="7"/>
  <c r="AG25" i="7"/>
  <c r="AI25" i="7"/>
  <c r="AI7" i="7"/>
  <c r="AI24" i="7"/>
  <c r="D59" i="7"/>
  <c r="D25" i="8"/>
  <c r="Q17" i="7"/>
  <c r="R17" i="7"/>
  <c r="AD17" i="7"/>
  <c r="AJ15" i="7"/>
  <c r="P17" i="7"/>
  <c r="O17" i="7"/>
  <c r="I19" i="8"/>
  <c r="C14" i="8"/>
  <c r="I14" i="8"/>
  <c r="F26" i="7"/>
  <c r="Q62" i="7"/>
  <c r="K52" i="7"/>
  <c r="K43" i="7"/>
  <c r="K38" i="7"/>
  <c r="AI29" i="7"/>
  <c r="V68" i="7"/>
  <c r="T68" i="7"/>
  <c r="G84" i="7"/>
  <c r="C56" i="7"/>
  <c r="C59" i="7"/>
  <c r="F52" i="7"/>
  <c r="Y30" i="1"/>
  <c r="F154" i="1"/>
  <c r="W15" i="1"/>
  <c r="J37" i="6"/>
  <c r="AH14" i="4"/>
  <c r="AH26" i="4"/>
  <c r="AA20" i="4"/>
  <c r="AH11" i="4"/>
  <c r="AF25" i="4"/>
  <c r="AF28" i="4"/>
  <c r="AH10" i="4"/>
  <c r="AG28" i="4"/>
  <c r="AA10" i="4"/>
  <c r="AH24" i="4"/>
  <c r="Z26" i="4"/>
  <c r="W25" i="4"/>
  <c r="I80" i="6"/>
  <c r="C34" i="6"/>
  <c r="I37" i="6"/>
  <c r="G37" i="6"/>
  <c r="E18" i="6"/>
  <c r="E37" i="6"/>
  <c r="C37" i="6"/>
  <c r="G21" i="4"/>
  <c r="F26" i="4"/>
  <c r="F57" i="4"/>
  <c r="V15" i="4"/>
  <c r="I7" i="8"/>
  <c r="C9" i="8"/>
  <c r="P69" i="4"/>
  <c r="AG29" i="4"/>
  <c r="Q66" i="4"/>
  <c r="Q69" i="4"/>
  <c r="AH29" i="4"/>
  <c r="J52" i="4"/>
  <c r="AO24" i="4"/>
  <c r="AN24" i="4"/>
  <c r="AN25" i="4"/>
  <c r="C117" i="6"/>
  <c r="O69" i="4"/>
  <c r="AF29" i="4"/>
  <c r="T48" i="7"/>
  <c r="X64" i="7"/>
  <c r="M48" i="7"/>
  <c r="U48" i="7"/>
  <c r="J80" i="7"/>
  <c r="G48" i="7"/>
  <c r="C56" i="4"/>
  <c r="C58" i="4"/>
  <c r="F52" i="4"/>
  <c r="G44" i="4"/>
  <c r="M44" i="4"/>
  <c r="U44" i="4"/>
  <c r="AC81" i="4"/>
  <c r="S44" i="4"/>
  <c r="W12" i="6"/>
  <c r="AD12" i="6"/>
  <c r="D56" i="4"/>
  <c r="AC79" i="4"/>
  <c r="G38" i="4"/>
  <c r="M38" i="4"/>
  <c r="U35" i="4"/>
  <c r="AC75" i="4"/>
  <c r="S43" i="4"/>
  <c r="W11" i="6"/>
  <c r="AD11" i="6"/>
  <c r="G45" i="1"/>
  <c r="M41" i="1"/>
  <c r="M45" i="1"/>
  <c r="F37" i="6"/>
  <c r="E116" i="6"/>
  <c r="O20" i="4"/>
  <c r="R20" i="4"/>
  <c r="AI25" i="1"/>
  <c r="AJ25" i="1"/>
  <c r="S51" i="4"/>
  <c r="D155" i="6"/>
  <c r="G15" i="4"/>
  <c r="U15" i="4"/>
  <c r="G78" i="6"/>
  <c r="M79" i="6"/>
  <c r="AA26" i="1"/>
  <c r="T45" i="1"/>
  <c r="R50" i="1"/>
  <c r="C155" i="6"/>
  <c r="V11" i="4"/>
  <c r="AC11" i="4"/>
  <c r="AI10" i="4"/>
  <c r="O21" i="4"/>
  <c r="P21" i="4"/>
  <c r="M50" i="1"/>
  <c r="T50" i="1"/>
  <c r="R36" i="1"/>
  <c r="C152" i="6"/>
  <c r="Q11" i="4"/>
  <c r="O11" i="4"/>
  <c r="V20" i="4"/>
  <c r="W21" i="4"/>
  <c r="R21" i="4"/>
  <c r="V21" i="4"/>
  <c r="AD21" i="4"/>
  <c r="H58" i="1"/>
  <c r="D120" i="1"/>
  <c r="B125" i="1"/>
  <c r="AC21" i="4"/>
  <c r="AI18" i="4"/>
  <c r="F57" i="1"/>
  <c r="C119" i="1"/>
  <c r="M43" i="4"/>
  <c r="E47" i="7"/>
  <c r="U47" i="7"/>
  <c r="J77" i="7"/>
  <c r="C55" i="1"/>
  <c r="C57" i="1"/>
  <c r="M44" i="7"/>
  <c r="U43" i="4"/>
  <c r="AC80" i="4"/>
  <c r="G44" i="7"/>
  <c r="G43" i="4"/>
  <c r="O25" i="4"/>
  <c r="P25" i="4"/>
  <c r="V25" i="4"/>
  <c r="X34" i="4"/>
  <c r="D80" i="6"/>
  <c r="AC25" i="4"/>
  <c r="AK26" i="4"/>
  <c r="Q25" i="4"/>
  <c r="E25" i="7"/>
  <c r="AD25" i="7"/>
  <c r="AL27" i="7"/>
  <c r="P20" i="4"/>
  <c r="G26" i="1"/>
  <c r="G28" i="1"/>
  <c r="G56" i="1"/>
  <c r="G20" i="4"/>
  <c r="W20" i="4"/>
  <c r="I79" i="6"/>
  <c r="Q20" i="4"/>
  <c r="U20" i="4"/>
  <c r="W33" i="4"/>
  <c r="Y33" i="7"/>
  <c r="W32" i="4"/>
  <c r="G11" i="4"/>
  <c r="U11" i="4"/>
  <c r="R11" i="4"/>
  <c r="AD11" i="4"/>
  <c r="U38" i="4"/>
  <c r="AC77" i="4"/>
  <c r="S38" i="4"/>
  <c r="W8" i="6"/>
  <c r="AD8" i="6"/>
  <c r="E42" i="4"/>
  <c r="G42" i="4"/>
  <c r="S35" i="4"/>
  <c r="W5" i="6"/>
  <c r="AD5" i="6"/>
  <c r="X30" i="1"/>
  <c r="C77" i="6"/>
  <c r="O78" i="6"/>
  <c r="AE35" i="4"/>
  <c r="G72" i="4"/>
  <c r="G7" i="7"/>
  <c r="Q7" i="7"/>
  <c r="R7" i="7"/>
  <c r="S7" i="7"/>
  <c r="P7" i="7"/>
  <c r="AE7" i="7"/>
  <c r="E37" i="4"/>
  <c r="M37" i="4"/>
  <c r="K51" i="1"/>
  <c r="X66" i="7"/>
  <c r="J82" i="7"/>
  <c r="U51" i="4"/>
  <c r="G51" i="4"/>
  <c r="M42" i="4"/>
  <c r="V7" i="6"/>
  <c r="AC7" i="6"/>
  <c r="M35" i="4"/>
  <c r="W33" i="1"/>
  <c r="U25" i="4"/>
  <c r="W34" i="4"/>
  <c r="R25" i="4"/>
  <c r="X33" i="1"/>
  <c r="C80" i="6"/>
  <c r="O81" i="6"/>
  <c r="Q21" i="4"/>
  <c r="U21" i="4"/>
  <c r="B79" i="6"/>
  <c r="L80" i="6"/>
  <c r="W32" i="1"/>
  <c r="AD20" i="4"/>
  <c r="X32" i="1"/>
  <c r="C79" i="6"/>
  <c r="O80" i="6"/>
  <c r="AC20" i="4"/>
  <c r="AK25" i="4"/>
  <c r="P11" i="4"/>
  <c r="W11" i="4"/>
  <c r="B78" i="6"/>
  <c r="L79" i="6"/>
  <c r="W31" i="1"/>
  <c r="Q15" i="4"/>
  <c r="W15" i="4"/>
  <c r="O15" i="4"/>
  <c r="P15" i="4"/>
  <c r="AD15" i="4"/>
  <c r="R15" i="4"/>
  <c r="R6" i="4"/>
  <c r="O6" i="4"/>
  <c r="P6" i="4"/>
  <c r="U6" i="4"/>
  <c r="W6" i="4"/>
  <c r="Q6" i="4"/>
  <c r="V6" i="4"/>
  <c r="AD6" i="4"/>
  <c r="G6" i="4"/>
  <c r="AD26" i="1"/>
  <c r="P26" i="1"/>
  <c r="Q26" i="1"/>
  <c r="E113" i="1"/>
  <c r="E28" i="1"/>
  <c r="E56" i="1"/>
  <c r="O26" i="1"/>
  <c r="AI28" i="7"/>
  <c r="AI31" i="7"/>
  <c r="AG28" i="7"/>
  <c r="AG31" i="7"/>
  <c r="Y31" i="1"/>
  <c r="D78" i="6"/>
  <c r="R26" i="1"/>
  <c r="AG31" i="4"/>
  <c r="AH25" i="4"/>
  <c r="AH28" i="4"/>
  <c r="AH31" i="4"/>
  <c r="AF31" i="4"/>
  <c r="AO23" i="4"/>
  <c r="AP23" i="4"/>
  <c r="AA26" i="4"/>
  <c r="Y34" i="4"/>
  <c r="L112" i="4"/>
  <c r="D57" i="4"/>
  <c r="H79" i="6"/>
  <c r="P80" i="6"/>
  <c r="X33" i="4"/>
  <c r="D58" i="4"/>
  <c r="X32" i="4"/>
  <c r="H78" i="6"/>
  <c r="P79" i="6"/>
  <c r="O7" i="7"/>
  <c r="AD7" i="7"/>
  <c r="AJ7" i="7"/>
  <c r="O10" i="4"/>
  <c r="R10" i="4"/>
  <c r="U10" i="4"/>
  <c r="AC10" i="4"/>
  <c r="AK24" i="4"/>
  <c r="P10" i="4"/>
  <c r="V10" i="4"/>
  <c r="W10" i="4"/>
  <c r="Q10" i="4"/>
  <c r="G10" i="4"/>
  <c r="AD10" i="4"/>
  <c r="AP24" i="4"/>
  <c r="F72" i="4"/>
  <c r="K52" i="4"/>
  <c r="K112" i="4"/>
  <c r="F56" i="4"/>
  <c r="F58" i="4"/>
  <c r="M45" i="7"/>
  <c r="G45" i="7"/>
  <c r="T45" i="7"/>
  <c r="X62" i="7"/>
  <c r="J78" i="7"/>
  <c r="G46" i="4"/>
  <c r="S46" i="4"/>
  <c r="D154" i="6"/>
  <c r="M46" i="4"/>
  <c r="U46" i="4"/>
  <c r="M47" i="7"/>
  <c r="S42" i="4"/>
  <c r="D153" i="6"/>
  <c r="J76" i="7"/>
  <c r="X60" i="7"/>
  <c r="G79" i="6"/>
  <c r="M80" i="6"/>
  <c r="Y33" i="4"/>
  <c r="AQ23" i="1"/>
  <c r="AQ25" i="1"/>
  <c r="H80" i="6"/>
  <c r="P81" i="6"/>
  <c r="U42" i="4"/>
  <c r="AD20" i="7"/>
  <c r="AL26" i="7"/>
  <c r="B56" i="4"/>
  <c r="M100" i="6"/>
  <c r="G111" i="6"/>
  <c r="G113" i="6"/>
  <c r="M52" i="4"/>
  <c r="E112" i="1"/>
  <c r="G47" i="7"/>
  <c r="E55" i="1"/>
  <c r="G51" i="1"/>
  <c r="G55" i="1"/>
  <c r="M51" i="1"/>
  <c r="T47" i="7"/>
  <c r="G80" i="6"/>
  <c r="M81" i="6"/>
  <c r="N100" i="6"/>
  <c r="G26" i="4"/>
  <c r="G57" i="4"/>
  <c r="O26" i="4"/>
  <c r="E57" i="4"/>
  <c r="R21" i="7"/>
  <c r="O21" i="7"/>
  <c r="P21" i="7"/>
  <c r="S21" i="7"/>
  <c r="AE21" i="7"/>
  <c r="AD21" i="7"/>
  <c r="AJ18" i="7"/>
  <c r="Q21" i="7"/>
  <c r="P25" i="7"/>
  <c r="U25" i="7"/>
  <c r="W34" i="7"/>
  <c r="O25" i="7"/>
  <c r="Q25" i="7"/>
  <c r="W25" i="7"/>
  <c r="Y34" i="7"/>
  <c r="AE25" i="7"/>
  <c r="R25" i="7"/>
  <c r="V25" i="7"/>
  <c r="X34" i="7"/>
  <c r="S25" i="7"/>
  <c r="Q26" i="4"/>
  <c r="P26" i="4"/>
  <c r="W33" i="7"/>
  <c r="R16" i="7"/>
  <c r="AE16" i="7"/>
  <c r="AD16" i="7"/>
  <c r="AJ14" i="7"/>
  <c r="P16" i="7"/>
  <c r="O16" i="7"/>
  <c r="S16" i="7"/>
  <c r="Q16" i="7"/>
  <c r="G57" i="1"/>
  <c r="Q20" i="7"/>
  <c r="R20" i="7"/>
  <c r="O20" i="7"/>
  <c r="S20" i="7"/>
  <c r="P20" i="7"/>
  <c r="AE20" i="7"/>
  <c r="X33" i="7"/>
  <c r="M112" i="4"/>
  <c r="J111" i="6"/>
  <c r="R118" i="6"/>
  <c r="R26" i="4"/>
  <c r="K111" i="6"/>
  <c r="K113" i="6"/>
  <c r="AD26" i="4"/>
  <c r="AC26" i="4"/>
  <c r="AK28" i="4"/>
  <c r="AD15" i="7"/>
  <c r="AL25" i="7"/>
  <c r="AE15" i="7"/>
  <c r="R15" i="7"/>
  <c r="X32" i="7"/>
  <c r="O15" i="7"/>
  <c r="S15" i="7"/>
  <c r="W32" i="7"/>
  <c r="P15" i="7"/>
  <c r="Y32" i="7"/>
  <c r="Q15" i="7"/>
  <c r="AD11" i="7"/>
  <c r="AJ10" i="7"/>
  <c r="R11" i="7"/>
  <c r="AE11" i="7"/>
  <c r="S11" i="7"/>
  <c r="Q11" i="7"/>
  <c r="P11" i="7"/>
  <c r="O11" i="7"/>
  <c r="G37" i="4"/>
  <c r="E35" i="7"/>
  <c r="S37" i="4"/>
  <c r="D152" i="6"/>
  <c r="U37" i="4"/>
  <c r="E57" i="1"/>
  <c r="M49" i="7"/>
  <c r="X65" i="7"/>
  <c r="G49" i="7"/>
  <c r="G51" i="7"/>
  <c r="J81" i="7"/>
  <c r="E51" i="7"/>
  <c r="E115" i="1"/>
  <c r="E110" i="6"/>
  <c r="B119" i="1"/>
  <c r="C156" i="6"/>
  <c r="C169" i="6"/>
  <c r="G110" i="6"/>
  <c r="M99" i="6"/>
  <c r="B57" i="4"/>
  <c r="J112" i="4"/>
  <c r="I78" i="6"/>
  <c r="Y32" i="4"/>
  <c r="E6" i="7"/>
  <c r="E111" i="6"/>
  <c r="B120" i="1"/>
  <c r="D121" i="1"/>
  <c r="N126" i="1"/>
  <c r="F111" i="6"/>
  <c r="D5" i="15"/>
  <c r="C120" i="1"/>
  <c r="AO25" i="4"/>
  <c r="D117" i="6"/>
  <c r="E117" i="6"/>
  <c r="AP25" i="4"/>
  <c r="I9" i="8"/>
  <c r="W31" i="4"/>
  <c r="G77" i="6"/>
  <c r="M78" i="6"/>
  <c r="H77" i="6"/>
  <c r="P78" i="6"/>
  <c r="X31" i="4"/>
  <c r="Y31" i="4"/>
  <c r="I77" i="6"/>
  <c r="I43" i="8"/>
  <c r="C42" i="8"/>
  <c r="M39" i="7"/>
  <c r="U39" i="7"/>
  <c r="J74" i="7"/>
  <c r="G43" i="7"/>
  <c r="E43" i="7"/>
  <c r="T39" i="7"/>
  <c r="X58" i="7"/>
  <c r="E56" i="4"/>
  <c r="E58" i="4"/>
  <c r="B58" i="4"/>
  <c r="E7" i="15"/>
  <c r="M11" i="15"/>
  <c r="W7" i="6"/>
  <c r="AD7" i="6"/>
  <c r="M101" i="6"/>
  <c r="G56" i="4"/>
  <c r="G58" i="4"/>
  <c r="D156" i="6"/>
  <c r="D169" i="6"/>
  <c r="L111" i="6"/>
  <c r="L113" i="6"/>
  <c r="D13" i="15"/>
  <c r="I5" i="15"/>
  <c r="I7" i="15"/>
  <c r="B56" i="7"/>
  <c r="G35" i="7"/>
  <c r="G38" i="7"/>
  <c r="G52" i="7"/>
  <c r="T35" i="7"/>
  <c r="X56" i="7"/>
  <c r="E38" i="7"/>
  <c r="U35" i="7"/>
  <c r="J72" i="7"/>
  <c r="J84" i="7"/>
  <c r="M35" i="7"/>
  <c r="C46" i="8"/>
  <c r="C47" i="8"/>
  <c r="T51" i="7"/>
  <c r="M51" i="7"/>
  <c r="U51" i="7"/>
  <c r="J7" i="15"/>
  <c r="N11" i="15"/>
  <c r="N99" i="6"/>
  <c r="N101" i="6"/>
  <c r="D7" i="15"/>
  <c r="C12" i="15"/>
  <c r="F110" i="6"/>
  <c r="F113" i="6"/>
  <c r="Q117" i="6"/>
  <c r="R6" i="7"/>
  <c r="AE6" i="7"/>
  <c r="Q6" i="7"/>
  <c r="P6" i="7"/>
  <c r="W6" i="7"/>
  <c r="V6" i="7"/>
  <c r="G6" i="7"/>
  <c r="G10" i="7"/>
  <c r="G26" i="7"/>
  <c r="O6" i="7"/>
  <c r="AD6" i="7"/>
  <c r="AJ6" i="7"/>
  <c r="S6" i="7"/>
  <c r="U6" i="7"/>
  <c r="B121" i="1"/>
  <c r="L126" i="1"/>
  <c r="E113" i="6"/>
  <c r="Q118" i="6"/>
  <c r="C7" i="15"/>
  <c r="C13" i="15"/>
  <c r="C121" i="1"/>
  <c r="M126" i="1"/>
  <c r="O7" i="8"/>
  <c r="L110" i="6"/>
  <c r="I40" i="8"/>
  <c r="U43" i="7"/>
  <c r="T43" i="7"/>
  <c r="M43" i="7"/>
  <c r="I34" i="8"/>
  <c r="M52" i="7"/>
  <c r="AF35" i="4"/>
  <c r="AP26" i="4"/>
  <c r="J110" i="6"/>
  <c r="J113" i="6"/>
  <c r="AA151" i="6"/>
  <c r="D12" i="15"/>
  <c r="D15" i="15"/>
  <c r="X68" i="7"/>
  <c r="E56" i="7"/>
  <c r="U38" i="7"/>
  <c r="T38" i="7"/>
  <c r="M38" i="7"/>
  <c r="C15" i="15"/>
  <c r="I44" i="8"/>
  <c r="F46" i="8"/>
  <c r="I46" i="8"/>
  <c r="Q119" i="6"/>
  <c r="O10" i="7"/>
  <c r="AD10" i="7"/>
  <c r="AL24" i="7"/>
  <c r="X31" i="7"/>
  <c r="P10" i="7"/>
  <c r="AE10" i="7"/>
  <c r="W31" i="7"/>
  <c r="Y31" i="7"/>
  <c r="Q10" i="7"/>
  <c r="S10" i="7"/>
  <c r="R10" i="7"/>
  <c r="B57" i="7"/>
  <c r="B59" i="7"/>
  <c r="H7" i="15"/>
  <c r="R117" i="6"/>
  <c r="R119" i="6"/>
  <c r="I38" i="8"/>
  <c r="E12" i="15"/>
  <c r="F47" i="8"/>
  <c r="O26" i="7"/>
  <c r="AD26" i="7"/>
  <c r="AL28" i="7"/>
  <c r="Q26" i="7"/>
  <c r="E57" i="7"/>
  <c r="E59" i="7"/>
  <c r="P26" i="7"/>
  <c r="AE26" i="7"/>
  <c r="N8" i="8"/>
  <c r="R26" i="7"/>
  <c r="S26" i="7"/>
  <c r="J47" i="8"/>
  <c r="I47" i="8"/>
  <c r="O6" i="8"/>
  <c r="O8" i="8"/>
  <c r="M8" i="8"/>
  <c r="X35" i="7"/>
  <c r="O7" i="15"/>
  <c r="O11" i="15"/>
  <c r="N7" i="15"/>
  <c r="Y35" i="7"/>
  <c r="W35" i="7"/>
  <c r="E13" i="15"/>
  <c r="E15" i="15"/>
  <c r="M7" i="15"/>
</calcChain>
</file>

<file path=xl/sharedStrings.xml><?xml version="1.0" encoding="utf-8"?>
<sst xmlns="http://schemas.openxmlformats.org/spreadsheetml/2006/main" count="1624" uniqueCount="249">
  <si>
    <t>Klasė</t>
  </si>
  <si>
    <t>Buvo</t>
  </si>
  <si>
    <t>Išvyko</t>
  </si>
  <si>
    <t>Atvyko</t>
  </si>
  <si>
    <t>Yra I tr.</t>
  </si>
  <si>
    <t>MOKOSI</t>
  </si>
  <si>
    <t>Rezultatai   %</t>
  </si>
  <si>
    <t>LANKOMUMAS</t>
  </si>
  <si>
    <t>Tenka</t>
  </si>
  <si>
    <t>m.m.pr</t>
  </si>
  <si>
    <t>pab.</t>
  </si>
  <si>
    <t>9-10</t>
  </si>
  <si>
    <t>7-8</t>
  </si>
  <si>
    <t>4-6</t>
  </si>
  <si>
    <t>1-3</t>
  </si>
  <si>
    <t>Neatest.</t>
  </si>
  <si>
    <t>Liga</t>
  </si>
  <si>
    <t>Nepateis.</t>
  </si>
  <si>
    <t>Viso</t>
  </si>
  <si>
    <t>1 mokiniui</t>
  </si>
  <si>
    <t>5a</t>
  </si>
  <si>
    <t>5b</t>
  </si>
  <si>
    <t>5c</t>
  </si>
  <si>
    <t>5d</t>
  </si>
  <si>
    <t>V kl.</t>
  </si>
  <si>
    <t>6a</t>
  </si>
  <si>
    <t>6b</t>
  </si>
  <si>
    <t>6c</t>
  </si>
  <si>
    <t>6d</t>
  </si>
  <si>
    <t>7a</t>
  </si>
  <si>
    <t>VI kl.</t>
  </si>
  <si>
    <t>7b</t>
  </si>
  <si>
    <t>7c</t>
  </si>
  <si>
    <t>7d</t>
  </si>
  <si>
    <t>7e</t>
  </si>
  <si>
    <t>8a</t>
  </si>
  <si>
    <t>8b</t>
  </si>
  <si>
    <t>VIIkl.</t>
  </si>
  <si>
    <t>8c</t>
  </si>
  <si>
    <t>8d</t>
  </si>
  <si>
    <t>5-8kl.</t>
  </si>
  <si>
    <t xml:space="preserve"> Pažangumas\</t>
  </si>
  <si>
    <t>Nepažangūs</t>
  </si>
  <si>
    <t>Tenka vienam mokiniui</t>
  </si>
  <si>
    <t>N.P.</t>
  </si>
  <si>
    <t>1a</t>
  </si>
  <si>
    <t>1b</t>
  </si>
  <si>
    <t>1c</t>
  </si>
  <si>
    <t>I kl.</t>
  </si>
  <si>
    <t>2a</t>
  </si>
  <si>
    <t>2b</t>
  </si>
  <si>
    <t>2c</t>
  </si>
  <si>
    <t>II kl.</t>
  </si>
  <si>
    <t>3a</t>
  </si>
  <si>
    <t>3b</t>
  </si>
  <si>
    <t>3c</t>
  </si>
  <si>
    <t>III kl.</t>
  </si>
  <si>
    <t>4a</t>
  </si>
  <si>
    <t>4b</t>
  </si>
  <si>
    <t>4c</t>
  </si>
  <si>
    <t>IV kl.</t>
  </si>
  <si>
    <t>I-IV kl.</t>
  </si>
  <si>
    <t>1d</t>
  </si>
  <si>
    <t>Mokosi</t>
  </si>
  <si>
    <t>bern.</t>
  </si>
  <si>
    <t>merg.</t>
  </si>
  <si>
    <t xml:space="preserve"> Mokosi</t>
  </si>
  <si>
    <t>I-IV</t>
  </si>
  <si>
    <t>%</t>
  </si>
  <si>
    <t>Bern.</t>
  </si>
  <si>
    <t>Merg.</t>
  </si>
  <si>
    <t>1-8 kl.</t>
  </si>
  <si>
    <t>Yra II tr.</t>
  </si>
  <si>
    <t>Pažangumas</t>
  </si>
  <si>
    <t>VIII</t>
  </si>
  <si>
    <t>9-10 I trim</t>
  </si>
  <si>
    <t>9-10 II trim.</t>
  </si>
  <si>
    <t>7-8 I trim.</t>
  </si>
  <si>
    <t>7-8 II trim.</t>
  </si>
  <si>
    <t>4-6 I trim.</t>
  </si>
  <si>
    <t>4-6 II trim.</t>
  </si>
  <si>
    <t>1-3 I trim.</t>
  </si>
  <si>
    <t>1-3 II trim.</t>
  </si>
  <si>
    <t>Neatest. I trim.</t>
  </si>
  <si>
    <t>Neatest. II trim.</t>
  </si>
  <si>
    <t>Liga II</t>
  </si>
  <si>
    <t>I trimestras</t>
  </si>
  <si>
    <t>II trimestras</t>
  </si>
  <si>
    <t>I trim.</t>
  </si>
  <si>
    <t>II trim.</t>
  </si>
  <si>
    <t>I tr.</t>
  </si>
  <si>
    <t>II tr.</t>
  </si>
  <si>
    <t xml:space="preserve">    Pažangumas</t>
  </si>
  <si>
    <t>V-VIII kl.</t>
  </si>
  <si>
    <t>I-VIII kl.</t>
  </si>
  <si>
    <t xml:space="preserve">     Perkelta</t>
  </si>
  <si>
    <t>Liko k.k.</t>
  </si>
  <si>
    <t>2d</t>
  </si>
  <si>
    <t>Čigonų</t>
  </si>
  <si>
    <t>pr.pam.</t>
  </si>
  <si>
    <t>Čigonai</t>
  </si>
  <si>
    <t>Ugd.</t>
  </si>
  <si>
    <t>kokybė</t>
  </si>
  <si>
    <t>Viso:</t>
  </si>
  <si>
    <t>5 kl.</t>
  </si>
  <si>
    <t>6 kl.</t>
  </si>
  <si>
    <t>7 kl.</t>
  </si>
  <si>
    <t>8 kl.</t>
  </si>
  <si>
    <t>Pažang.</t>
  </si>
  <si>
    <t>Kokybė</t>
  </si>
  <si>
    <t>Nepaž.</t>
  </si>
  <si>
    <t>Klasių gr.</t>
  </si>
  <si>
    <t>V</t>
  </si>
  <si>
    <t>VI</t>
  </si>
  <si>
    <t>VII</t>
  </si>
  <si>
    <t>Tenka1 mok.</t>
  </si>
  <si>
    <t>tenka 1 mokiniui</t>
  </si>
  <si>
    <t>5-8 kl.</t>
  </si>
  <si>
    <t>Buvo m.m.pr.</t>
  </si>
  <si>
    <t>Išv.</t>
  </si>
  <si>
    <t>Atv.</t>
  </si>
  <si>
    <t>V-VIII</t>
  </si>
  <si>
    <t>Paž.</t>
  </si>
  <si>
    <t>Nep.</t>
  </si>
  <si>
    <t>V-VII</t>
  </si>
  <si>
    <t>Tenka 1 m.</t>
  </si>
  <si>
    <t>5-8 klasų II trimestro rezultatai</t>
  </si>
  <si>
    <t>5-8 klasų I  trimestro rezultatai</t>
  </si>
  <si>
    <t>I trimestras ir II trimestras</t>
  </si>
  <si>
    <t>NPII</t>
  </si>
  <si>
    <t>N.P.I</t>
  </si>
  <si>
    <t>Rom.</t>
  </si>
  <si>
    <t>I trim</t>
  </si>
  <si>
    <t>LigaI</t>
  </si>
  <si>
    <t>Nepateis.I</t>
  </si>
  <si>
    <t>Viso I</t>
  </si>
  <si>
    <t>Nepateis.II</t>
  </si>
  <si>
    <t>Viso II</t>
  </si>
  <si>
    <t>Rom.I</t>
  </si>
  <si>
    <t>Rom.II</t>
  </si>
  <si>
    <t>VISO</t>
  </si>
  <si>
    <t>Tenka 1 mokiniui nepat.</t>
  </si>
  <si>
    <t>Nepat.</t>
  </si>
  <si>
    <t>I Trim.</t>
  </si>
  <si>
    <t>II Trim.</t>
  </si>
  <si>
    <t>II trimestrai nuo 2002 metų</t>
  </si>
  <si>
    <t xml:space="preserve">2002 mm </t>
  </si>
  <si>
    <t>2003 mm</t>
  </si>
  <si>
    <t>2004 mm</t>
  </si>
  <si>
    <t>2005 mm</t>
  </si>
  <si>
    <t>Liko kurso kartoti</t>
  </si>
  <si>
    <t>Yra m.m.</t>
  </si>
  <si>
    <t>Yra III tr.</t>
  </si>
  <si>
    <t>I</t>
  </si>
  <si>
    <t>II</t>
  </si>
  <si>
    <t>III</t>
  </si>
  <si>
    <t>5-8 klasų III trimestro rezultatai</t>
  </si>
  <si>
    <t>Metai</t>
  </si>
  <si>
    <t>2002 m</t>
  </si>
  <si>
    <t>2003 m</t>
  </si>
  <si>
    <t>2004 m</t>
  </si>
  <si>
    <t>2005 m</t>
  </si>
  <si>
    <t>2006 m</t>
  </si>
  <si>
    <t>2007 m</t>
  </si>
  <si>
    <t xml:space="preserve">                                                            2007 - 8mokslo metų I ir II trimestrų palyginimas</t>
  </si>
  <si>
    <t>2006 mm</t>
  </si>
  <si>
    <t>2007mm</t>
  </si>
  <si>
    <t>2008mm</t>
  </si>
  <si>
    <t>Yra trim. pab.</t>
  </si>
  <si>
    <t>Buvo tr.pradž.</t>
  </si>
  <si>
    <t>LANKOMUMAS PER METUS</t>
  </si>
  <si>
    <t>2008 m.</t>
  </si>
  <si>
    <t>tr.pr.</t>
  </si>
  <si>
    <t>VILKUPIŲ SKYRIUS</t>
  </si>
  <si>
    <t>7kl</t>
  </si>
  <si>
    <t>8kl</t>
  </si>
  <si>
    <t>6kl</t>
  </si>
  <si>
    <t>2009mm</t>
  </si>
  <si>
    <t>Yra IIItr.</t>
  </si>
  <si>
    <t>III Trimestras</t>
  </si>
  <si>
    <t>5-8 klasų metinio trimestro rezultatai</t>
  </si>
  <si>
    <t>2009 m.</t>
  </si>
  <si>
    <t>97.53</t>
  </si>
  <si>
    <t>2010mm</t>
  </si>
  <si>
    <t>Kokyb.</t>
  </si>
  <si>
    <t>III trim.</t>
  </si>
  <si>
    <t>I-IV klases</t>
  </si>
  <si>
    <t>METINIS TRIMESTRAS</t>
  </si>
  <si>
    <t>III trimestras</t>
  </si>
  <si>
    <t>Iš VISO:</t>
  </si>
  <si>
    <t>Paž II</t>
  </si>
  <si>
    <t>Neat I</t>
  </si>
  <si>
    <t>Neat II</t>
  </si>
  <si>
    <t>Paž I</t>
  </si>
  <si>
    <t>2011mm</t>
  </si>
  <si>
    <t>Pagr.</t>
  </si>
  <si>
    <t>Aukšt</t>
  </si>
  <si>
    <t>nepaž.</t>
  </si>
  <si>
    <t>pagr.</t>
  </si>
  <si>
    <t>Akšt.</t>
  </si>
  <si>
    <t>Neat</t>
  </si>
  <si>
    <t>2012mm</t>
  </si>
  <si>
    <t>2013mm</t>
  </si>
  <si>
    <t>aukšt</t>
  </si>
  <si>
    <t>neat</t>
  </si>
  <si>
    <t>pat</t>
  </si>
  <si>
    <t>2010 m.</t>
  </si>
  <si>
    <t>2012 m.</t>
  </si>
  <si>
    <t>2013 m.</t>
  </si>
  <si>
    <t>2011 m.</t>
  </si>
  <si>
    <t xml:space="preserve">2012 m. </t>
  </si>
  <si>
    <t>2014m.</t>
  </si>
  <si>
    <t>2015 m.</t>
  </si>
  <si>
    <t>Vilkaviškio rajono Kybartų "Saulės" progimnazija</t>
  </si>
  <si>
    <t>1-4 klasės</t>
  </si>
  <si>
    <t>5-8 klasės</t>
  </si>
  <si>
    <t>Bendras</t>
  </si>
  <si>
    <t xml:space="preserve">2017-2018 m.m. </t>
  </si>
  <si>
    <t>Lankomumas</t>
  </si>
  <si>
    <t>2014 m.</t>
  </si>
  <si>
    <t>2015m.</t>
  </si>
  <si>
    <t>2017 m.</t>
  </si>
  <si>
    <t>KOKYBĖ</t>
  </si>
  <si>
    <t>6-8</t>
  </si>
  <si>
    <t>4-5</t>
  </si>
  <si>
    <t>patenki</t>
  </si>
  <si>
    <t xml:space="preserve"> </t>
  </si>
  <si>
    <t xml:space="preserve">pate </t>
  </si>
  <si>
    <t>Kok.</t>
  </si>
  <si>
    <t>m.m. pradžioje</t>
  </si>
  <si>
    <t>m.m. pradž</t>
  </si>
  <si>
    <t>Yra m.m. pab</t>
  </si>
  <si>
    <t>2018-2019 m.m.</t>
  </si>
  <si>
    <t>nepat</t>
  </si>
  <si>
    <t>pag</t>
  </si>
  <si>
    <t>aukš</t>
  </si>
  <si>
    <t>metinis trimestras</t>
  </si>
  <si>
    <t>Yra m.m.pab.</t>
  </si>
  <si>
    <t xml:space="preserve">Yra m.m. </t>
  </si>
  <si>
    <t>2019-2020 mokslo metai</t>
  </si>
  <si>
    <t>1-4 kl.</t>
  </si>
  <si>
    <t>Kokybė 5-8 klasėse</t>
  </si>
  <si>
    <t>Kokybė(6-10)</t>
  </si>
  <si>
    <t>2018 m.</t>
  </si>
  <si>
    <t>2019m.</t>
  </si>
  <si>
    <t>2019-20 m.m. I trimestras</t>
  </si>
  <si>
    <t>2C</t>
  </si>
  <si>
    <t>2019 - 2020 mokslo metai</t>
  </si>
  <si>
    <t>2019-2020 m.m.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</si>
</sst>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3" x14ac:knownFonts="1">
    <font>
      <sz val="10"/>
      <name val="Arial"/>
      <charset val="186"/>
    </font>
    <font>
      <b/>
      <sz val="9"/>
      <name val="Arial Narrow"/>
      <family val="2"/>
    </font>
    <font>
      <sz val="9"/>
      <name val="Arial"/>
      <family val="2"/>
      <charset val="186"/>
    </font>
    <font>
      <b/>
      <sz val="9"/>
      <color indexed="12"/>
      <name val="Arial Narrow"/>
      <family val="2"/>
    </font>
    <font>
      <b/>
      <sz val="9"/>
      <color indexed="10"/>
      <name val="Arial Narrow"/>
      <family val="2"/>
    </font>
    <font>
      <sz val="9"/>
      <color indexed="12"/>
      <name val="Arial"/>
      <family val="2"/>
    </font>
    <font>
      <b/>
      <sz val="9"/>
      <name val="Arial"/>
      <family val="2"/>
      <charset val="186"/>
    </font>
    <font>
      <b/>
      <sz val="10"/>
      <name val="Arial Narrow"/>
      <family val="2"/>
    </font>
    <font>
      <b/>
      <sz val="10"/>
      <color indexed="10"/>
      <name val="Arial Narrow"/>
      <family val="2"/>
    </font>
    <font>
      <b/>
      <sz val="9"/>
      <color indexed="10"/>
      <name val="Arial"/>
      <family val="2"/>
    </font>
    <font>
      <b/>
      <sz val="9"/>
      <color indexed="48"/>
      <name val="Arial Narrow"/>
      <family val="2"/>
    </font>
    <font>
      <b/>
      <sz val="9"/>
      <color indexed="12"/>
      <name val="Arial"/>
      <family val="2"/>
    </font>
    <font>
      <sz val="9"/>
      <name val="Arial Narrow"/>
      <family val="2"/>
    </font>
    <font>
      <b/>
      <sz val="10"/>
      <name val="Arial"/>
      <family val="2"/>
      <charset val="186"/>
    </font>
    <font>
      <sz val="10"/>
      <name val="Arial"/>
      <family val="2"/>
      <charset val="186"/>
    </font>
    <font>
      <b/>
      <sz val="10"/>
      <color indexed="48"/>
      <name val="Arial Greek"/>
      <family val="2"/>
      <charset val="161"/>
    </font>
    <font>
      <b/>
      <sz val="9"/>
      <color indexed="57"/>
      <name val="Arial Narrow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9"/>
      <color indexed="12"/>
      <name val="Arial Baltic"/>
      <family val="2"/>
      <charset val="186"/>
    </font>
    <font>
      <b/>
      <sz val="9"/>
      <color indexed="53"/>
      <name val="Arial"/>
      <family val="2"/>
    </font>
    <font>
      <b/>
      <sz val="9"/>
      <name val="Arial"/>
      <family val="2"/>
    </font>
    <font>
      <sz val="9"/>
      <color indexed="12"/>
      <name val="Arial"/>
      <family val="2"/>
      <charset val="186"/>
    </font>
    <font>
      <sz val="9"/>
      <color indexed="12"/>
      <name val="Arial Narrow"/>
      <family val="2"/>
    </font>
    <font>
      <b/>
      <sz val="9"/>
      <color indexed="18"/>
      <name val="Arial"/>
      <family val="2"/>
    </font>
    <font>
      <b/>
      <sz val="9"/>
      <color indexed="50"/>
      <name val="Arial"/>
      <family val="2"/>
    </font>
    <font>
      <b/>
      <sz val="9"/>
      <color indexed="14"/>
      <name val="Arial"/>
      <family val="2"/>
    </font>
    <font>
      <b/>
      <sz val="9"/>
      <color indexed="63"/>
      <name val="Arial"/>
      <family val="2"/>
    </font>
    <font>
      <b/>
      <sz val="9"/>
      <color indexed="52"/>
      <name val="Arial"/>
      <family val="2"/>
    </font>
    <font>
      <b/>
      <sz val="9"/>
      <color indexed="63"/>
      <name val="Arial Narrow"/>
      <family val="2"/>
    </font>
    <font>
      <b/>
      <sz val="9"/>
      <color indexed="63"/>
      <name val="Arial"/>
      <family val="2"/>
      <charset val="186"/>
    </font>
    <font>
      <b/>
      <i/>
      <sz val="9"/>
      <name val="Arial"/>
      <family val="2"/>
    </font>
    <font>
      <b/>
      <sz val="11"/>
      <color indexed="10"/>
      <name val="Arial Narrow"/>
      <family val="2"/>
    </font>
    <font>
      <b/>
      <sz val="11"/>
      <name val="Arial Narrow"/>
      <family val="2"/>
    </font>
    <font>
      <b/>
      <sz val="11"/>
      <name val="Arial"/>
      <family val="2"/>
      <charset val="186"/>
    </font>
    <font>
      <sz val="11"/>
      <name val="Arial"/>
      <family val="2"/>
      <charset val="186"/>
    </font>
    <font>
      <b/>
      <sz val="11"/>
      <color indexed="53"/>
      <name val="Arial"/>
      <family val="2"/>
    </font>
    <font>
      <b/>
      <sz val="11"/>
      <name val="Arial"/>
      <family val="2"/>
    </font>
    <font>
      <b/>
      <sz val="10"/>
      <color indexed="52"/>
      <name val="Arial"/>
      <family val="2"/>
    </font>
    <font>
      <b/>
      <sz val="10"/>
      <color indexed="10"/>
      <name val="Arial"/>
      <family val="2"/>
    </font>
    <font>
      <b/>
      <i/>
      <sz val="9"/>
      <name val="Arial Narrow"/>
      <family val="2"/>
    </font>
    <font>
      <sz val="9"/>
      <color indexed="10"/>
      <name val="Arial"/>
      <family val="2"/>
    </font>
    <font>
      <b/>
      <sz val="9"/>
      <color indexed="10"/>
      <name val="Arial Baltic"/>
      <family val="2"/>
      <charset val="186"/>
    </font>
    <font>
      <b/>
      <sz val="9"/>
      <color indexed="10"/>
      <name val="Arial"/>
      <family val="2"/>
      <charset val="186"/>
    </font>
    <font>
      <b/>
      <sz val="9"/>
      <color indexed="59"/>
      <name val="Arial Narrow"/>
      <family val="2"/>
    </font>
    <font>
      <sz val="10"/>
      <color indexed="10"/>
      <name val="Arial"/>
      <family val="2"/>
      <charset val="186"/>
    </font>
    <font>
      <b/>
      <sz val="12"/>
      <color indexed="10"/>
      <name val="Arial Narrow"/>
      <family val="2"/>
    </font>
    <font>
      <b/>
      <sz val="12"/>
      <color indexed="10"/>
      <name val="Arial"/>
      <family val="2"/>
    </font>
    <font>
      <b/>
      <sz val="12"/>
      <name val="Arial"/>
      <family val="2"/>
      <charset val="186"/>
    </font>
    <font>
      <sz val="12"/>
      <name val="Arial"/>
      <family val="2"/>
      <charset val="186"/>
    </font>
    <font>
      <b/>
      <i/>
      <u/>
      <sz val="9"/>
      <name val="Arial"/>
      <family val="2"/>
      <charset val="186"/>
    </font>
    <font>
      <b/>
      <i/>
      <u/>
      <sz val="10"/>
      <name val="Arial"/>
      <family val="2"/>
      <charset val="186"/>
    </font>
    <font>
      <b/>
      <i/>
      <sz val="10"/>
      <name val="Arial"/>
      <family val="2"/>
      <charset val="186"/>
    </font>
    <font>
      <sz val="10"/>
      <name val="Arial"/>
      <family val="2"/>
      <charset val="186"/>
    </font>
    <font>
      <b/>
      <sz val="11"/>
      <name val="Times New Roman"/>
      <family val="1"/>
      <charset val="186"/>
    </font>
    <font>
      <b/>
      <sz val="10"/>
      <name val="Arial"/>
      <family val="2"/>
      <charset val="186"/>
    </font>
    <font>
      <b/>
      <sz val="9"/>
      <color rgb="FFFF0000"/>
      <name val="Arial Narrow"/>
      <family val="2"/>
    </font>
    <font>
      <b/>
      <sz val="9"/>
      <color rgb="FFFF0000"/>
      <name val="Arial"/>
      <family val="2"/>
    </font>
    <font>
      <sz val="12"/>
      <color rgb="FFFF0000"/>
      <name val="Arial"/>
      <family val="2"/>
      <charset val="186"/>
    </font>
    <font>
      <b/>
      <sz val="10"/>
      <color rgb="FFFF0000"/>
      <name val="Arial"/>
      <family val="2"/>
      <charset val="186"/>
    </font>
    <font>
      <b/>
      <sz val="9"/>
      <color rgb="FF002060"/>
      <name val="Arial"/>
      <family val="2"/>
    </font>
    <font>
      <sz val="9"/>
      <color indexed="10"/>
      <name val="Arial"/>
      <family val="2"/>
      <charset val="186"/>
    </font>
    <font>
      <sz val="9"/>
      <color rgb="FF00206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</fills>
  <borders count="7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86">
    <xf numFmtId="0" fontId="0" fillId="0" borderId="0" xfId="0"/>
    <xf numFmtId="0" fontId="1" fillId="0" borderId="1" xfId="0" applyFont="1" applyBorder="1" applyAlignment="1" applyProtection="1">
      <alignment horizontal="center"/>
      <protection locked="0"/>
    </xf>
    <xf numFmtId="0" fontId="4" fillId="2" borderId="3" xfId="0" applyFont="1" applyFill="1" applyBorder="1" applyAlignment="1" applyProtection="1">
      <alignment horizontal="center"/>
    </xf>
    <xf numFmtId="0" fontId="4" fillId="2" borderId="1" xfId="0" applyFont="1" applyFill="1" applyBorder="1" applyAlignment="1" applyProtection="1">
      <alignment horizontal="center"/>
    </xf>
    <xf numFmtId="0" fontId="4" fillId="2" borderId="2" xfId="0" applyFont="1" applyFill="1" applyBorder="1" applyAlignment="1" applyProtection="1">
      <alignment horizontal="center"/>
    </xf>
    <xf numFmtId="0" fontId="4" fillId="3" borderId="4" xfId="0" applyFont="1" applyFill="1" applyBorder="1" applyAlignment="1" applyProtection="1">
      <alignment horizontal="center"/>
    </xf>
    <xf numFmtId="0" fontId="1" fillId="0" borderId="0" xfId="0" applyFont="1" applyAlignment="1" applyProtection="1">
      <alignment horizontal="left"/>
    </xf>
    <xf numFmtId="0" fontId="2" fillId="0" borderId="0" xfId="0" applyFont="1" applyAlignment="1" applyProtection="1">
      <alignment horizontal="left"/>
    </xf>
    <xf numFmtId="0" fontId="2" fillId="0" borderId="0" xfId="0" applyFont="1" applyAlignment="1">
      <alignment horizontal="left"/>
    </xf>
    <xf numFmtId="0" fontId="1" fillId="0" borderId="5" xfId="0" applyFont="1" applyBorder="1" applyAlignment="1" applyProtection="1">
      <alignment horizontal="left"/>
    </xf>
    <xf numFmtId="0" fontId="1" fillId="0" borderId="6" xfId="0" applyFont="1" applyBorder="1" applyAlignment="1" applyProtection="1">
      <alignment horizontal="left"/>
      <protection locked="0"/>
    </xf>
    <xf numFmtId="2" fontId="4" fillId="0" borderId="7" xfId="0" applyNumberFormat="1" applyFont="1" applyBorder="1" applyAlignment="1" applyProtection="1">
      <alignment horizontal="left"/>
    </xf>
    <xf numFmtId="0" fontId="1" fillId="0" borderId="10" xfId="0" applyFont="1" applyBorder="1" applyAlignment="1" applyProtection="1">
      <alignment horizontal="left"/>
    </xf>
    <xf numFmtId="0" fontId="4" fillId="0" borderId="6" xfId="0" applyFont="1" applyBorder="1" applyAlignment="1" applyProtection="1">
      <alignment horizontal="left"/>
    </xf>
    <xf numFmtId="0" fontId="1" fillId="0" borderId="9" xfId="0" applyFont="1" applyBorder="1" applyAlignment="1" applyProtection="1">
      <alignment horizontal="left"/>
    </xf>
    <xf numFmtId="0" fontId="1" fillId="0" borderId="3" xfId="0" applyFont="1" applyBorder="1" applyAlignment="1" applyProtection="1">
      <alignment horizontal="left"/>
    </xf>
    <xf numFmtId="0" fontId="1" fillId="0" borderId="1" xfId="0" applyFont="1" applyBorder="1" applyAlignment="1" applyProtection="1">
      <alignment horizontal="left"/>
      <protection locked="0"/>
    </xf>
    <xf numFmtId="0" fontId="1" fillId="0" borderId="1" xfId="0" applyFont="1" applyBorder="1" applyAlignment="1" applyProtection="1">
      <alignment horizontal="left"/>
    </xf>
    <xf numFmtId="2" fontId="4" fillId="0" borderId="11" xfId="0" applyNumberFormat="1" applyFont="1" applyBorder="1" applyAlignment="1" applyProtection="1">
      <alignment horizontal="left"/>
    </xf>
    <xf numFmtId="0" fontId="4" fillId="2" borderId="3" xfId="0" applyFont="1" applyFill="1" applyBorder="1" applyAlignment="1" applyProtection="1">
      <alignment horizontal="left"/>
    </xf>
    <xf numFmtId="0" fontId="4" fillId="2" borderId="1" xfId="0" applyFont="1" applyFill="1" applyBorder="1" applyAlignment="1" applyProtection="1">
      <alignment horizontal="left"/>
    </xf>
    <xf numFmtId="2" fontId="4" fillId="2" borderId="11" xfId="0" applyNumberFormat="1" applyFont="1" applyFill="1" applyBorder="1" applyAlignment="1" applyProtection="1">
      <alignment horizontal="left"/>
    </xf>
    <xf numFmtId="0" fontId="4" fillId="2" borderId="6" xfId="0" applyFont="1" applyFill="1" applyBorder="1" applyAlignment="1" applyProtection="1">
      <alignment horizontal="left"/>
    </xf>
    <xf numFmtId="0" fontId="1" fillId="0" borderId="12" xfId="0" applyFont="1" applyBorder="1" applyAlignment="1" applyProtection="1">
      <alignment horizontal="left"/>
    </xf>
    <xf numFmtId="0" fontId="1" fillId="0" borderId="4" xfId="0" applyFont="1" applyBorder="1" applyAlignment="1" applyProtection="1">
      <alignment horizontal="left"/>
      <protection locked="0"/>
    </xf>
    <xf numFmtId="0" fontId="4" fillId="3" borderId="12" xfId="0" quotePrefix="1" applyFont="1" applyFill="1" applyBorder="1" applyAlignment="1" applyProtection="1">
      <alignment horizontal="left"/>
    </xf>
    <xf numFmtId="0" fontId="4" fillId="3" borderId="13" xfId="0" applyFont="1" applyFill="1" applyBorder="1" applyAlignment="1" applyProtection="1">
      <alignment horizontal="left"/>
    </xf>
    <xf numFmtId="0" fontId="1" fillId="0" borderId="14" xfId="0" applyFont="1" applyBorder="1" applyAlignment="1" applyProtection="1">
      <alignment horizontal="left"/>
    </xf>
    <xf numFmtId="0" fontId="1" fillId="0" borderId="15" xfId="0" applyFont="1" applyBorder="1" applyAlignment="1" applyProtection="1">
      <alignment horizontal="left"/>
    </xf>
    <xf numFmtId="0" fontId="1" fillId="0" borderId="16" xfId="0" applyFont="1" applyBorder="1" applyAlignment="1" applyProtection="1">
      <alignment horizontal="left"/>
    </xf>
    <xf numFmtId="0" fontId="1" fillId="0" borderId="17" xfId="0" applyFont="1" applyBorder="1" applyAlignment="1" applyProtection="1">
      <alignment horizontal="left"/>
    </xf>
    <xf numFmtId="0" fontId="1" fillId="0" borderId="18" xfId="0" applyFont="1" applyBorder="1" applyAlignment="1" applyProtection="1">
      <alignment horizontal="left"/>
    </xf>
    <xf numFmtId="0" fontId="1" fillId="0" borderId="19" xfId="0" applyFont="1" applyBorder="1" applyAlignment="1" applyProtection="1">
      <alignment horizontal="left"/>
    </xf>
    <xf numFmtId="0" fontId="1" fillId="0" borderId="20" xfId="0" applyFont="1" applyBorder="1" applyAlignment="1" applyProtection="1">
      <alignment horizontal="left"/>
    </xf>
    <xf numFmtId="0" fontId="2" fillId="0" borderId="21" xfId="0" applyFont="1" applyBorder="1" applyAlignment="1" applyProtection="1">
      <alignment horizontal="left"/>
    </xf>
    <xf numFmtId="0" fontId="2" fillId="0" borderId="22" xfId="0" applyFont="1" applyBorder="1" applyAlignment="1" applyProtection="1">
      <alignment horizontal="left"/>
    </xf>
    <xf numFmtId="0" fontId="1" fillId="0" borderId="23" xfId="0" applyFont="1" applyFill="1" applyBorder="1" applyAlignment="1" applyProtection="1">
      <alignment horizontal="left"/>
    </xf>
    <xf numFmtId="0" fontId="1" fillId="0" borderId="24" xfId="0" applyFont="1" applyBorder="1" applyAlignment="1" applyProtection="1">
      <alignment horizontal="left"/>
    </xf>
    <xf numFmtId="0" fontId="2" fillId="0" borderId="24" xfId="0" applyFont="1" applyBorder="1" applyAlignment="1" applyProtection="1">
      <alignment horizontal="left"/>
    </xf>
    <xf numFmtId="0" fontId="1" fillId="0" borderId="22" xfId="0" applyFont="1" applyBorder="1" applyAlignment="1" applyProtection="1">
      <alignment horizontal="left"/>
    </xf>
    <xf numFmtId="0" fontId="0" fillId="0" borderId="0" xfId="0" applyAlignment="1"/>
    <xf numFmtId="0" fontId="1" fillId="0" borderId="25" xfId="0" applyFont="1" applyBorder="1" applyAlignment="1" applyProtection="1">
      <alignment horizontal="left"/>
    </xf>
    <xf numFmtId="0" fontId="1" fillId="0" borderId="13" xfId="0" applyFont="1" applyBorder="1" applyAlignment="1" applyProtection="1">
      <alignment horizontal="left"/>
    </xf>
    <xf numFmtId="0" fontId="1" fillId="0" borderId="4" xfId="0" quotePrefix="1" applyFont="1" applyBorder="1" applyAlignment="1" applyProtection="1">
      <alignment horizontal="left"/>
    </xf>
    <xf numFmtId="0" fontId="1" fillId="0" borderId="4" xfId="0" applyFont="1" applyBorder="1" applyAlignment="1" applyProtection="1">
      <alignment horizontal="left"/>
    </xf>
    <xf numFmtId="0" fontId="2" fillId="0" borderId="12" xfId="0" applyFont="1" applyBorder="1" applyAlignment="1" applyProtection="1">
      <alignment horizontal="left"/>
    </xf>
    <xf numFmtId="0" fontId="2" fillId="0" borderId="4" xfId="0" applyFont="1" applyBorder="1" applyAlignment="1" applyProtection="1">
      <alignment horizontal="left"/>
    </xf>
    <xf numFmtId="0" fontId="1" fillId="0" borderId="33" xfId="0" applyFont="1" applyBorder="1" applyAlignment="1" applyProtection="1">
      <alignment horizontal="left"/>
    </xf>
    <xf numFmtId="0" fontId="1" fillId="0" borderId="34" xfId="0" applyFont="1" applyBorder="1" applyAlignment="1" applyProtection="1">
      <alignment horizontal="left"/>
    </xf>
    <xf numFmtId="0" fontId="1" fillId="0" borderId="35" xfId="0" applyFont="1" applyBorder="1" applyAlignment="1" applyProtection="1">
      <alignment horizontal="left"/>
    </xf>
    <xf numFmtId="0" fontId="3" fillId="0" borderId="8" xfId="0" applyFont="1" applyBorder="1" applyAlignment="1" applyProtection="1">
      <alignment horizontal="left"/>
      <protection locked="0"/>
    </xf>
    <xf numFmtId="16" fontId="1" fillId="0" borderId="36" xfId="0" quotePrefix="1" applyNumberFormat="1" applyFont="1" applyBorder="1" applyAlignment="1" applyProtection="1">
      <alignment horizontal="left"/>
    </xf>
    <xf numFmtId="0" fontId="1" fillId="0" borderId="37" xfId="0" applyFont="1" applyBorder="1" applyAlignment="1" applyProtection="1">
      <alignment horizontal="left"/>
      <protection locked="0"/>
    </xf>
    <xf numFmtId="0" fontId="1" fillId="0" borderId="38" xfId="0" applyFont="1" applyBorder="1" applyAlignment="1" applyProtection="1">
      <alignment horizontal="left"/>
      <protection locked="0"/>
    </xf>
    <xf numFmtId="0" fontId="4" fillId="2" borderId="38" xfId="0" applyFont="1" applyFill="1" applyBorder="1" applyAlignment="1" applyProtection="1">
      <alignment horizontal="left"/>
    </xf>
    <xf numFmtId="0" fontId="4" fillId="2" borderId="11" xfId="0" applyFont="1" applyFill="1" applyBorder="1" applyAlignment="1" applyProtection="1">
      <alignment horizontal="left"/>
    </xf>
    <xf numFmtId="0" fontId="1" fillId="4" borderId="39" xfId="0" applyFont="1" applyFill="1" applyBorder="1" applyAlignment="1" applyProtection="1">
      <alignment horizontal="left"/>
    </xf>
    <xf numFmtId="0" fontId="1" fillId="4" borderId="40" xfId="0" applyFont="1" applyFill="1" applyBorder="1" applyAlignment="1" applyProtection="1">
      <alignment horizontal="left"/>
    </xf>
    <xf numFmtId="0" fontId="3" fillId="4" borderId="7" xfId="0" applyFont="1" applyFill="1" applyBorder="1" applyAlignment="1" applyProtection="1">
      <alignment horizontal="left"/>
      <protection locked="0"/>
    </xf>
    <xf numFmtId="0" fontId="1" fillId="0" borderId="14" xfId="0" applyFont="1" applyBorder="1" applyAlignment="1" applyProtection="1">
      <alignment horizontal="center"/>
    </xf>
    <xf numFmtId="0" fontId="1" fillId="0" borderId="15" xfId="0" applyFont="1" applyBorder="1" applyAlignment="1" applyProtection="1">
      <alignment horizontal="center"/>
    </xf>
    <xf numFmtId="0" fontId="1" fillId="0" borderId="20" xfId="0" applyFont="1" applyBorder="1" applyAlignment="1" applyProtection="1">
      <alignment horizontal="center"/>
    </xf>
    <xf numFmtId="0" fontId="1" fillId="0" borderId="21" xfId="0" applyFont="1" applyBorder="1" applyAlignment="1" applyProtection="1">
      <alignment horizontal="center"/>
    </xf>
    <xf numFmtId="0" fontId="1" fillId="0" borderId="23" xfId="0" applyFont="1" applyBorder="1" applyAlignment="1" applyProtection="1">
      <alignment horizontal="center"/>
    </xf>
    <xf numFmtId="0" fontId="1" fillId="0" borderId="34" xfId="0" applyFont="1" applyBorder="1" applyAlignment="1" applyProtection="1">
      <alignment horizontal="center"/>
    </xf>
    <xf numFmtId="0" fontId="1" fillId="0" borderId="41" xfId="0" applyFont="1" applyBorder="1" applyAlignment="1" applyProtection="1">
      <alignment horizontal="center"/>
    </xf>
    <xf numFmtId="0" fontId="1" fillId="0" borderId="42" xfId="0" applyFont="1" applyBorder="1" applyAlignment="1" applyProtection="1">
      <alignment horizontal="center"/>
    </xf>
    <xf numFmtId="0" fontId="1" fillId="0" borderId="43" xfId="0" applyFont="1" applyBorder="1" applyAlignment="1" applyProtection="1">
      <alignment horizontal="center"/>
    </xf>
    <xf numFmtId="0" fontId="1" fillId="0" borderId="44" xfId="0" applyFont="1" applyBorder="1" applyAlignment="1" applyProtection="1">
      <alignment horizontal="center"/>
    </xf>
    <xf numFmtId="0" fontId="1" fillId="0" borderId="45" xfId="0" applyFont="1" applyBorder="1" applyAlignment="1" applyProtection="1">
      <alignment horizontal="center"/>
    </xf>
    <xf numFmtId="0" fontId="1" fillId="0" borderId="46" xfId="0" applyFont="1" applyBorder="1" applyAlignment="1" applyProtection="1">
      <alignment horizontal="center"/>
    </xf>
    <xf numFmtId="0" fontId="1" fillId="0" borderId="39" xfId="0" applyFont="1" applyBorder="1" applyAlignment="1" applyProtection="1">
      <alignment horizontal="center"/>
    </xf>
    <xf numFmtId="0" fontId="1" fillId="0" borderId="47" xfId="0" applyFont="1" applyBorder="1" applyAlignment="1" applyProtection="1">
      <alignment horizontal="center"/>
    </xf>
    <xf numFmtId="0" fontId="1" fillId="0" borderId="40" xfId="0" applyFont="1" applyBorder="1" applyAlignment="1" applyProtection="1">
      <alignment horizontal="center"/>
    </xf>
    <xf numFmtId="0" fontId="1" fillId="0" borderId="29" xfId="0" applyFont="1" applyBorder="1" applyAlignment="1" applyProtection="1">
      <alignment horizontal="center"/>
    </xf>
    <xf numFmtId="0" fontId="1" fillId="0" borderId="48" xfId="0" applyFont="1" applyBorder="1" applyAlignment="1" applyProtection="1">
      <alignment horizontal="center"/>
    </xf>
    <xf numFmtId="0" fontId="1" fillId="0" borderId="9" xfId="0" applyFont="1" applyBorder="1" applyAlignment="1" applyProtection="1">
      <alignment horizontal="center"/>
      <protection locked="0"/>
    </xf>
    <xf numFmtId="0" fontId="1" fillId="0" borderId="10" xfId="0" applyFont="1" applyBorder="1" applyAlignment="1" applyProtection="1">
      <alignment horizontal="center"/>
      <protection locked="0"/>
    </xf>
    <xf numFmtId="0" fontId="1" fillId="0" borderId="50" xfId="0" applyFont="1" applyBorder="1" applyAlignment="1" applyProtection="1">
      <alignment horizontal="center"/>
    </xf>
    <xf numFmtId="0" fontId="1" fillId="0" borderId="3" xfId="0" applyFont="1" applyBorder="1" applyAlignment="1" applyProtection="1">
      <alignment horizontal="center"/>
      <protection locked="0"/>
    </xf>
    <xf numFmtId="0" fontId="4" fillId="0" borderId="3" xfId="0" applyFont="1" applyBorder="1" applyAlignment="1" applyProtection="1">
      <alignment horizontal="center"/>
      <protection locked="0"/>
    </xf>
    <xf numFmtId="0" fontId="4" fillId="2" borderId="50" xfId="0" applyFont="1" applyFill="1" applyBorder="1" applyAlignment="1" applyProtection="1">
      <alignment horizontal="center"/>
    </xf>
    <xf numFmtId="0" fontId="4" fillId="2" borderId="38" xfId="0" applyFont="1" applyFill="1" applyBorder="1" applyAlignment="1" applyProtection="1">
      <alignment horizontal="center"/>
    </xf>
    <xf numFmtId="164" fontId="4" fillId="2" borderId="51" xfId="0" applyNumberFormat="1" applyFont="1" applyFill="1" applyBorder="1" applyAlignment="1" applyProtection="1">
      <alignment horizontal="center"/>
    </xf>
    <xf numFmtId="0" fontId="4" fillId="3" borderId="52" xfId="0" applyFont="1" applyFill="1" applyBorder="1" applyAlignment="1" applyProtection="1">
      <alignment horizontal="center"/>
    </xf>
    <xf numFmtId="0" fontId="4" fillId="3" borderId="12" xfId="0" applyFont="1" applyFill="1" applyBorder="1" applyAlignment="1" applyProtection="1">
      <alignment horizontal="center"/>
    </xf>
    <xf numFmtId="0" fontId="4" fillId="3" borderId="36" xfId="0" applyFont="1" applyFill="1" applyBorder="1" applyAlignment="1" applyProtection="1">
      <alignment horizontal="center"/>
    </xf>
    <xf numFmtId="0" fontId="4" fillId="3" borderId="32" xfId="0" applyFont="1" applyFill="1" applyBorder="1" applyAlignment="1" applyProtection="1">
      <alignment horizontal="center"/>
    </xf>
    <xf numFmtId="0" fontId="6" fillId="0" borderId="21" xfId="0" applyFont="1" applyBorder="1" applyProtection="1"/>
    <xf numFmtId="0" fontId="6" fillId="0" borderId="24" xfId="0" applyFont="1" applyBorder="1" applyProtection="1"/>
    <xf numFmtId="0" fontId="6" fillId="0" borderId="0" xfId="0" applyFont="1" applyAlignment="1">
      <alignment horizontal="left"/>
    </xf>
    <xf numFmtId="0" fontId="6" fillId="0" borderId="0" xfId="0" applyFont="1"/>
    <xf numFmtId="0" fontId="6" fillId="0" borderId="53" xfId="0" applyFont="1" applyBorder="1" applyProtection="1"/>
    <xf numFmtId="0" fontId="6" fillId="0" borderId="54" xfId="0" applyFont="1" applyBorder="1" applyProtection="1"/>
    <xf numFmtId="0" fontId="6" fillId="0" borderId="55" xfId="0" applyFont="1" applyBorder="1" applyProtection="1"/>
    <xf numFmtId="0" fontId="6" fillId="0" borderId="29" xfId="0" applyFont="1" applyFill="1" applyBorder="1" applyProtection="1"/>
    <xf numFmtId="0" fontId="1" fillId="4" borderId="49" xfId="0" applyFont="1" applyFill="1" applyBorder="1" applyAlignment="1" applyProtection="1">
      <alignment horizontal="center"/>
      <protection locked="0"/>
    </xf>
    <xf numFmtId="0" fontId="1" fillId="4" borderId="56" xfId="0" applyFont="1" applyFill="1" applyBorder="1" applyAlignment="1" applyProtection="1">
      <alignment horizontal="center"/>
      <protection locked="0"/>
    </xf>
    <xf numFmtId="0" fontId="3" fillId="2" borderId="57" xfId="0" applyFont="1" applyFill="1" applyBorder="1" applyAlignment="1" applyProtection="1">
      <alignment horizontal="center"/>
      <protection locked="0"/>
    </xf>
    <xf numFmtId="0" fontId="3" fillId="3" borderId="57" xfId="0" applyFont="1" applyFill="1" applyBorder="1" applyAlignment="1" applyProtection="1">
      <alignment horizontal="center"/>
      <protection locked="0"/>
    </xf>
    <xf numFmtId="2" fontId="4" fillId="3" borderId="58" xfId="0" applyNumberFormat="1" applyFont="1" applyFill="1" applyBorder="1" applyAlignment="1" applyProtection="1">
      <alignment horizontal="center"/>
    </xf>
    <xf numFmtId="0" fontId="1" fillId="0" borderId="17" xfId="0" applyFont="1" applyBorder="1" applyAlignment="1" applyProtection="1">
      <alignment horizontal="center"/>
    </xf>
    <xf numFmtId="0" fontId="1" fillId="0" borderId="56" xfId="0" applyFont="1" applyBorder="1" applyAlignment="1" applyProtection="1">
      <alignment horizontal="center"/>
    </xf>
    <xf numFmtId="0" fontId="4" fillId="2" borderId="56" xfId="0" applyFont="1" applyFill="1" applyBorder="1" applyAlignment="1" applyProtection="1">
      <alignment horizontal="center"/>
    </xf>
    <xf numFmtId="0" fontId="4" fillId="3" borderId="59" xfId="0" applyFont="1" applyFill="1" applyBorder="1" applyAlignment="1" applyProtection="1">
      <alignment horizontal="center"/>
    </xf>
    <xf numFmtId="0" fontId="4" fillId="2" borderId="51" xfId="0" applyFont="1" applyFill="1" applyBorder="1" applyAlignment="1" applyProtection="1">
      <alignment horizontal="center"/>
    </xf>
    <xf numFmtId="0" fontId="4" fillId="3" borderId="58" xfId="0" applyFont="1" applyFill="1" applyBorder="1" applyAlignment="1" applyProtection="1">
      <alignment horizontal="center"/>
    </xf>
    <xf numFmtId="0" fontId="6" fillId="0" borderId="33" xfId="0" applyFont="1" applyBorder="1" applyAlignment="1">
      <alignment horizontal="left"/>
    </xf>
    <xf numFmtId="0" fontId="1" fillId="0" borderId="22" xfId="0" applyFont="1" applyBorder="1" applyAlignment="1">
      <alignment horizontal="left"/>
    </xf>
    <xf numFmtId="0" fontId="6" fillId="0" borderId="23" xfId="0" applyFont="1" applyBorder="1" applyProtection="1"/>
    <xf numFmtId="0" fontId="6" fillId="0" borderId="60" xfId="0" applyFont="1" applyBorder="1" applyProtection="1"/>
    <xf numFmtId="0" fontId="1" fillId="0" borderId="9" xfId="0" applyFont="1" applyBorder="1" applyAlignment="1" applyProtection="1">
      <alignment horizontal="center"/>
    </xf>
    <xf numFmtId="0" fontId="4" fillId="0" borderId="57" xfId="0" applyFont="1" applyBorder="1" applyAlignment="1" applyProtection="1">
      <alignment horizontal="center"/>
    </xf>
    <xf numFmtId="0" fontId="1" fillId="0" borderId="3" xfId="0" applyFont="1" applyBorder="1" applyAlignment="1" applyProtection="1">
      <alignment horizontal="center"/>
    </xf>
    <xf numFmtId="0" fontId="4" fillId="0" borderId="11" xfId="0" applyFont="1" applyBorder="1" applyAlignment="1" applyProtection="1">
      <alignment horizontal="center"/>
    </xf>
    <xf numFmtId="0" fontId="1" fillId="0" borderId="12" xfId="0" applyFont="1" applyBorder="1" applyAlignment="1" applyProtection="1">
      <alignment horizontal="center"/>
    </xf>
    <xf numFmtId="0" fontId="1" fillId="0" borderId="4" xfId="0" applyFont="1" applyBorder="1" applyAlignment="1" applyProtection="1">
      <alignment horizontal="center"/>
      <protection locked="0"/>
    </xf>
    <xf numFmtId="0" fontId="4" fillId="0" borderId="27" xfId="0" applyFont="1" applyBorder="1" applyAlignment="1" applyProtection="1">
      <alignment horizontal="center"/>
    </xf>
    <xf numFmtId="0" fontId="1" fillId="0" borderId="24" xfId="0" applyFont="1" applyBorder="1" applyAlignment="1" applyProtection="1">
      <alignment horizontal="center"/>
    </xf>
    <xf numFmtId="0" fontId="1" fillId="0" borderId="49" xfId="0" applyFont="1" applyBorder="1" applyAlignment="1" applyProtection="1">
      <alignment horizontal="center"/>
    </xf>
    <xf numFmtId="0" fontId="1" fillId="0" borderId="51" xfId="0" applyFont="1" applyBorder="1" applyAlignment="1" applyProtection="1">
      <alignment horizontal="center"/>
    </xf>
    <xf numFmtId="164" fontId="4" fillId="2" borderId="50" xfId="0" applyNumberFormat="1" applyFont="1" applyFill="1" applyBorder="1" applyAlignment="1" applyProtection="1">
      <alignment horizontal="center"/>
    </xf>
    <xf numFmtId="164" fontId="4" fillId="3" borderId="52" xfId="0" applyNumberFormat="1" applyFont="1" applyFill="1" applyBorder="1" applyAlignment="1" applyProtection="1">
      <alignment horizontal="center"/>
    </xf>
    <xf numFmtId="0" fontId="6" fillId="0" borderId="21" xfId="0" applyFont="1" applyFill="1" applyBorder="1" applyProtection="1"/>
    <xf numFmtId="0" fontId="1" fillId="0" borderId="58" xfId="0" applyFont="1" applyBorder="1" applyAlignment="1" applyProtection="1">
      <alignment horizontal="center"/>
    </xf>
    <xf numFmtId="0" fontId="2" fillId="0" borderId="1" xfId="0" applyFont="1" applyBorder="1" applyAlignment="1">
      <alignment horizontal="left"/>
    </xf>
    <xf numFmtId="0" fontId="2" fillId="0" borderId="24" xfId="0" applyFont="1" applyBorder="1" applyAlignment="1">
      <alignment horizontal="left"/>
    </xf>
    <xf numFmtId="0" fontId="2" fillId="0" borderId="23" xfId="0" applyFont="1" applyBorder="1" applyAlignment="1">
      <alignment horizontal="left"/>
    </xf>
    <xf numFmtId="0" fontId="1" fillId="0" borderId="22" xfId="0" applyFont="1" applyBorder="1" applyAlignment="1" applyProtection="1">
      <alignment horizontal="center"/>
    </xf>
    <xf numFmtId="0" fontId="2" fillId="0" borderId="39" xfId="0" applyFont="1" applyBorder="1" applyAlignment="1">
      <alignment horizontal="left"/>
    </xf>
    <xf numFmtId="0" fontId="2" fillId="0" borderId="47" xfId="0" applyFont="1" applyBorder="1" applyAlignment="1">
      <alignment horizontal="left"/>
    </xf>
    <xf numFmtId="0" fontId="2" fillId="0" borderId="40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0" fillId="0" borderId="0" xfId="0" applyBorder="1"/>
    <xf numFmtId="0" fontId="1" fillId="0" borderId="0" xfId="0" applyFont="1" applyBorder="1" applyAlignment="1" applyProtection="1">
      <alignment horizontal="center"/>
    </xf>
    <xf numFmtId="0" fontId="8" fillId="0" borderId="0" xfId="0" applyFont="1" applyFill="1" applyBorder="1" applyAlignment="1" applyProtection="1">
      <alignment horizontal="center"/>
    </xf>
    <xf numFmtId="0" fontId="1" fillId="0" borderId="0" xfId="0" applyFont="1" applyFill="1" applyBorder="1" applyAlignment="1" applyProtection="1">
      <alignment horizontal="center"/>
    </xf>
    <xf numFmtId="0" fontId="0" fillId="0" borderId="1" xfId="0" applyBorder="1"/>
    <xf numFmtId="0" fontId="2" fillId="0" borderId="33" xfId="0" applyFont="1" applyFill="1" applyBorder="1" applyAlignment="1" applyProtection="1">
      <alignment horizontal="left" textRotation="90"/>
    </xf>
    <xf numFmtId="0" fontId="2" fillId="0" borderId="9" xfId="0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0" fontId="2" fillId="0" borderId="57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0" fontId="2" fillId="0" borderId="12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27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1" fillId="0" borderId="0" xfId="0" applyFont="1" applyFill="1" applyBorder="1" applyAlignment="1" applyProtection="1">
      <alignment horizontal="left"/>
    </xf>
    <xf numFmtId="0" fontId="2" fillId="0" borderId="0" xfId="0" applyFont="1" applyFill="1" applyBorder="1" applyAlignment="1" applyProtection="1">
      <alignment horizontal="left" textRotation="90"/>
    </xf>
    <xf numFmtId="0" fontId="2" fillId="0" borderId="0" xfId="0" applyFont="1" applyFill="1" applyBorder="1" applyAlignment="1" applyProtection="1">
      <alignment horizontal="left"/>
    </xf>
    <xf numFmtId="0" fontId="0" fillId="0" borderId="0" xfId="0" applyFill="1" applyBorder="1"/>
    <xf numFmtId="16" fontId="1" fillId="0" borderId="0" xfId="0" quotePrefix="1" applyNumberFormat="1" applyFont="1" applyFill="1" applyBorder="1" applyAlignment="1" applyProtection="1">
      <alignment horizontal="left"/>
    </xf>
    <xf numFmtId="0" fontId="1" fillId="0" borderId="0" xfId="0" quotePrefix="1" applyFont="1" applyFill="1" applyBorder="1" applyAlignment="1" applyProtection="1">
      <alignment horizontal="left"/>
    </xf>
    <xf numFmtId="0" fontId="0" fillId="0" borderId="0" xfId="0" applyFill="1" applyBorder="1" applyAlignment="1"/>
    <xf numFmtId="0" fontId="1" fillId="0" borderId="0" xfId="0" applyFont="1" applyFill="1" applyBorder="1" applyAlignment="1" applyProtection="1">
      <alignment horizontal="left"/>
      <protection locked="0"/>
    </xf>
    <xf numFmtId="0" fontId="3" fillId="0" borderId="0" xfId="0" applyFont="1" applyFill="1" applyBorder="1" applyAlignment="1" applyProtection="1">
      <alignment horizontal="left"/>
      <protection locked="0"/>
    </xf>
    <xf numFmtId="2" fontId="4" fillId="0" borderId="0" xfId="0" applyNumberFormat="1" applyFont="1" applyFill="1" applyBorder="1" applyAlignment="1" applyProtection="1">
      <alignment horizontal="left"/>
    </xf>
    <xf numFmtId="2" fontId="5" fillId="0" borderId="0" xfId="0" applyNumberFormat="1" applyFont="1" applyFill="1" applyBorder="1" applyAlignment="1" applyProtection="1">
      <alignment horizontal="left"/>
    </xf>
    <xf numFmtId="0" fontId="4" fillId="0" borderId="0" xfId="0" applyFont="1" applyFill="1" applyBorder="1" applyAlignment="1" applyProtection="1">
      <alignment horizontal="left"/>
    </xf>
    <xf numFmtId="164" fontId="4" fillId="0" borderId="0" xfId="0" applyNumberFormat="1" applyFont="1" applyFill="1" applyBorder="1" applyAlignment="1" applyProtection="1">
      <alignment horizontal="left"/>
    </xf>
    <xf numFmtId="0" fontId="4" fillId="0" borderId="0" xfId="0" quotePrefix="1" applyFont="1" applyFill="1" applyBorder="1" applyAlignment="1" applyProtection="1">
      <alignment horizontal="left"/>
    </xf>
    <xf numFmtId="0" fontId="1" fillId="0" borderId="13" xfId="0" applyFont="1" applyBorder="1" applyAlignment="1" applyProtection="1">
      <alignment horizontal="left" textRotation="90"/>
    </xf>
    <xf numFmtId="0" fontId="1" fillId="0" borderId="28" xfId="0" applyFont="1" applyBorder="1" applyAlignment="1" applyProtection="1">
      <alignment horizontal="left" textRotation="90"/>
    </xf>
    <xf numFmtId="0" fontId="1" fillId="0" borderId="10" xfId="0" applyFont="1" applyBorder="1" applyAlignment="1" applyProtection="1">
      <alignment horizontal="center"/>
    </xf>
    <xf numFmtId="0" fontId="4" fillId="0" borderId="0" xfId="0" applyFont="1" applyFill="1" applyBorder="1" applyAlignment="1" applyProtection="1">
      <alignment horizontal="center"/>
    </xf>
    <xf numFmtId="0" fontId="13" fillId="0" borderId="0" xfId="0" applyFont="1"/>
    <xf numFmtId="0" fontId="13" fillId="0" borderId="0" xfId="0" applyFont="1" applyAlignment="1">
      <alignment horizontal="center"/>
    </xf>
    <xf numFmtId="0" fontId="13" fillId="0" borderId="0" xfId="0" applyFont="1" applyFill="1" applyAlignment="1">
      <alignment horizontal="center"/>
    </xf>
    <xf numFmtId="0" fontId="7" fillId="0" borderId="17" xfId="0" applyFont="1" applyBorder="1" applyAlignment="1" applyProtection="1">
      <alignment horizontal="center"/>
    </xf>
    <xf numFmtId="0" fontId="7" fillId="0" borderId="18" xfId="0" applyFont="1" applyBorder="1" applyAlignment="1" applyProtection="1">
      <alignment horizontal="center"/>
    </xf>
    <xf numFmtId="0" fontId="14" fillId="0" borderId="0" xfId="0" applyFont="1" applyAlignment="1">
      <alignment horizontal="center"/>
    </xf>
    <xf numFmtId="0" fontId="7" fillId="0" borderId="24" xfId="0" applyFont="1" applyBorder="1" applyAlignment="1" applyProtection="1">
      <alignment horizontal="center"/>
    </xf>
    <xf numFmtId="16" fontId="7" fillId="4" borderId="36" xfId="0" quotePrefix="1" applyNumberFormat="1" applyFont="1" applyFill="1" applyBorder="1" applyAlignment="1" applyProtection="1">
      <alignment horizontal="center" textRotation="90"/>
    </xf>
    <xf numFmtId="0" fontId="7" fillId="4" borderId="45" xfId="0" quotePrefix="1" applyFont="1" applyFill="1" applyBorder="1" applyAlignment="1" applyProtection="1">
      <alignment horizontal="center" textRotation="90"/>
    </xf>
    <xf numFmtId="0" fontId="7" fillId="4" borderId="4" xfId="0" quotePrefix="1" applyFont="1" applyFill="1" applyBorder="1" applyAlignment="1" applyProtection="1">
      <alignment horizontal="center" textRotation="90"/>
    </xf>
    <xf numFmtId="0" fontId="7" fillId="4" borderId="4" xfId="0" applyFont="1" applyFill="1" applyBorder="1" applyAlignment="1" applyProtection="1">
      <alignment horizontal="center" textRotation="90"/>
    </xf>
    <xf numFmtId="0" fontId="8" fillId="5" borderId="38" xfId="0" applyFont="1" applyFill="1" applyBorder="1" applyAlignment="1" applyProtection="1">
      <alignment horizontal="center"/>
    </xf>
    <xf numFmtId="0" fontId="8" fillId="5" borderId="2" xfId="0" applyFont="1" applyFill="1" applyBorder="1" applyAlignment="1" applyProtection="1">
      <alignment horizontal="center"/>
    </xf>
    <xf numFmtId="0" fontId="8" fillId="5" borderId="51" xfId="0" applyFont="1" applyFill="1" applyBorder="1" applyAlignment="1" applyProtection="1">
      <alignment horizontal="center"/>
    </xf>
    <xf numFmtId="0" fontId="8" fillId="5" borderId="1" xfId="0" applyFont="1" applyFill="1" applyBorder="1" applyAlignment="1" applyProtection="1">
      <alignment horizontal="center"/>
    </xf>
    <xf numFmtId="0" fontId="15" fillId="5" borderId="38" xfId="0" applyFont="1" applyFill="1" applyBorder="1" applyAlignment="1" applyProtection="1">
      <alignment horizontal="center"/>
    </xf>
    <xf numFmtId="0" fontId="15" fillId="5" borderId="2" xfId="0" applyFont="1" applyFill="1" applyBorder="1" applyAlignment="1" applyProtection="1">
      <alignment horizontal="center"/>
    </xf>
    <xf numFmtId="0" fontId="15" fillId="5" borderId="51" xfId="0" applyFont="1" applyFill="1" applyBorder="1" applyAlignment="1" applyProtection="1">
      <alignment horizontal="center"/>
    </xf>
    <xf numFmtId="0" fontId="15" fillId="5" borderId="1" xfId="0" applyFont="1" applyFill="1" applyBorder="1" applyAlignment="1" applyProtection="1">
      <alignment horizontal="center"/>
    </xf>
    <xf numFmtId="0" fontId="15" fillId="5" borderId="36" xfId="0" applyFont="1" applyFill="1" applyBorder="1" applyAlignment="1" applyProtection="1">
      <alignment horizontal="center"/>
    </xf>
    <xf numFmtId="0" fontId="15" fillId="5" borderId="32" xfId="0" applyFont="1" applyFill="1" applyBorder="1" applyAlignment="1" applyProtection="1">
      <alignment horizontal="center"/>
    </xf>
    <xf numFmtId="0" fontId="15" fillId="5" borderId="58" xfId="0" applyFont="1" applyFill="1" applyBorder="1" applyAlignment="1" applyProtection="1">
      <alignment horizontal="center"/>
    </xf>
    <xf numFmtId="0" fontId="15" fillId="5" borderId="4" xfId="0" applyFont="1" applyFill="1" applyBorder="1" applyAlignment="1" applyProtection="1">
      <alignment horizontal="center"/>
    </xf>
    <xf numFmtId="16" fontId="7" fillId="0" borderId="36" xfId="0" quotePrefix="1" applyNumberFormat="1" applyFont="1" applyBorder="1" applyAlignment="1" applyProtection="1">
      <alignment horizontal="center" textRotation="90"/>
    </xf>
    <xf numFmtId="0" fontId="7" fillId="0" borderId="32" xfId="0" quotePrefix="1" applyFont="1" applyBorder="1" applyAlignment="1" applyProtection="1">
      <alignment horizontal="center" textRotation="90"/>
    </xf>
    <xf numFmtId="0" fontId="7" fillId="0" borderId="36" xfId="0" quotePrefix="1" applyFont="1" applyBorder="1" applyAlignment="1" applyProtection="1">
      <alignment horizontal="center" textRotation="90"/>
    </xf>
    <xf numFmtId="0" fontId="7" fillId="0" borderId="4" xfId="0" quotePrefix="1" applyFont="1" applyBorder="1" applyAlignment="1" applyProtection="1">
      <alignment horizontal="center" textRotation="90"/>
    </xf>
    <xf numFmtId="0" fontId="7" fillId="0" borderId="4" xfId="0" applyFont="1" applyBorder="1" applyAlignment="1" applyProtection="1">
      <alignment horizontal="center" textRotation="90"/>
    </xf>
    <xf numFmtId="0" fontId="0" fillId="0" borderId="0" xfId="0" applyFill="1"/>
    <xf numFmtId="0" fontId="13" fillId="0" borderId="0" xfId="0" applyFont="1" applyFill="1" applyBorder="1" applyAlignment="1">
      <alignment horizontal="center"/>
    </xf>
    <xf numFmtId="0" fontId="10" fillId="0" borderId="0" xfId="0" applyFont="1" applyFill="1" applyBorder="1" applyAlignment="1" applyProtection="1">
      <alignment horizontal="center"/>
      <protection locked="0"/>
    </xf>
    <xf numFmtId="0" fontId="10" fillId="0" borderId="0" xfId="0" applyFont="1" applyFill="1" applyBorder="1" applyAlignment="1" applyProtection="1">
      <alignment horizontal="center"/>
    </xf>
    <xf numFmtId="0" fontId="4" fillId="0" borderId="57" xfId="0" applyFont="1" applyBorder="1" applyAlignment="1" applyProtection="1">
      <alignment horizontal="left"/>
    </xf>
    <xf numFmtId="0" fontId="4" fillId="0" borderId="11" xfId="0" applyFont="1" applyBorder="1" applyAlignment="1" applyProtection="1">
      <alignment horizontal="left"/>
    </xf>
    <xf numFmtId="0" fontId="13" fillId="0" borderId="1" xfId="0" applyFont="1" applyBorder="1" applyAlignment="1">
      <alignment horizontal="center"/>
    </xf>
    <xf numFmtId="16" fontId="13" fillId="0" borderId="1" xfId="0" applyNumberFormat="1" applyFont="1" applyBorder="1"/>
    <xf numFmtId="0" fontId="15" fillId="0" borderId="0" xfId="0" applyFont="1" applyFill="1" applyBorder="1" applyAlignment="1" applyProtection="1">
      <alignment horizontal="center"/>
    </xf>
    <xf numFmtId="0" fontId="13" fillId="0" borderId="0" xfId="0" applyFont="1" applyFill="1" applyBorder="1"/>
    <xf numFmtId="0" fontId="14" fillId="0" borderId="0" xfId="0" applyFont="1" applyFill="1" applyBorder="1" applyAlignment="1">
      <alignment horizontal="center"/>
    </xf>
    <xf numFmtId="0" fontId="7" fillId="0" borderId="0" xfId="0" applyFont="1" applyFill="1" applyBorder="1" applyAlignment="1" applyProtection="1">
      <alignment horizontal="center"/>
    </xf>
    <xf numFmtId="16" fontId="7" fillId="0" borderId="0" xfId="0" quotePrefix="1" applyNumberFormat="1" applyFont="1" applyFill="1" applyBorder="1" applyAlignment="1" applyProtection="1">
      <alignment horizontal="center" textRotation="90"/>
    </xf>
    <xf numFmtId="0" fontId="7" fillId="0" borderId="0" xfId="0" quotePrefix="1" applyFont="1" applyFill="1" applyBorder="1" applyAlignment="1" applyProtection="1">
      <alignment horizontal="center" textRotation="90"/>
    </xf>
    <xf numFmtId="0" fontId="7" fillId="0" borderId="0" xfId="0" applyFont="1" applyFill="1" applyBorder="1" applyAlignment="1" applyProtection="1">
      <alignment horizontal="center" textRotation="90"/>
    </xf>
    <xf numFmtId="0" fontId="7" fillId="0" borderId="0" xfId="0" applyFont="1" applyFill="1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6" fillId="0" borderId="61" xfId="0" applyFont="1" applyFill="1" applyBorder="1" applyProtection="1"/>
    <xf numFmtId="0" fontId="13" fillId="0" borderId="35" xfId="0" applyFont="1" applyBorder="1" applyAlignment="1">
      <alignment horizontal="center"/>
    </xf>
    <xf numFmtId="0" fontId="13" fillId="0" borderId="34" xfId="0" applyFont="1" applyBorder="1" applyAlignment="1">
      <alignment horizontal="left"/>
    </xf>
    <xf numFmtId="0" fontId="13" fillId="0" borderId="21" xfId="0" applyFont="1" applyBorder="1" applyAlignment="1">
      <alignment horizontal="center"/>
    </xf>
    <xf numFmtId="0" fontId="13" fillId="0" borderId="23" xfId="0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0" fontId="13" fillId="0" borderId="57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6" fillId="0" borderId="34" xfId="0" applyFont="1" applyFill="1" applyBorder="1" applyProtection="1"/>
    <xf numFmtId="0" fontId="12" fillId="0" borderId="0" xfId="0" applyFont="1" applyFill="1" applyBorder="1" applyAlignment="1" applyProtection="1">
      <alignment horizontal="center"/>
    </xf>
    <xf numFmtId="2" fontId="0" fillId="0" borderId="0" xfId="0" applyNumberFormat="1" applyBorder="1"/>
    <xf numFmtId="0" fontId="2" fillId="0" borderId="0" xfId="0" applyFont="1" applyFill="1" applyBorder="1" applyProtection="1"/>
    <xf numFmtId="0" fontId="0" fillId="0" borderId="34" xfId="0" applyBorder="1"/>
    <xf numFmtId="0" fontId="12" fillId="0" borderId="62" xfId="0" applyFont="1" applyFill="1" applyBorder="1" applyAlignment="1" applyProtection="1">
      <alignment horizontal="center"/>
    </xf>
    <xf numFmtId="0" fontId="2" fillId="0" borderId="63" xfId="0" applyFont="1" applyFill="1" applyBorder="1" applyProtection="1"/>
    <xf numFmtId="0" fontId="1" fillId="0" borderId="34" xfId="0" applyFont="1" applyFill="1" applyBorder="1" applyAlignment="1" applyProtection="1">
      <alignment horizontal="center"/>
    </xf>
    <xf numFmtId="0" fontId="0" fillId="0" borderId="30" xfId="0" applyBorder="1"/>
    <xf numFmtId="0" fontId="0" fillId="0" borderId="45" xfId="0" applyBorder="1"/>
    <xf numFmtId="0" fontId="1" fillId="0" borderId="22" xfId="0" applyFont="1" applyFill="1" applyBorder="1" applyAlignment="1" applyProtection="1">
      <alignment horizontal="left"/>
    </xf>
    <xf numFmtId="0" fontId="1" fillId="0" borderId="22" xfId="0" applyFont="1" applyFill="1" applyBorder="1" applyAlignment="1" applyProtection="1">
      <alignment horizontal="center"/>
    </xf>
    <xf numFmtId="0" fontId="13" fillId="0" borderId="30" xfId="0" applyFont="1" applyBorder="1" applyAlignment="1">
      <alignment horizontal="center"/>
    </xf>
    <xf numFmtId="2" fontId="4" fillId="3" borderId="0" xfId="0" applyNumberFormat="1" applyFont="1" applyFill="1" applyBorder="1" applyAlignment="1" applyProtection="1">
      <alignment horizontal="left"/>
    </xf>
    <xf numFmtId="2" fontId="13" fillId="6" borderId="57" xfId="0" applyNumberFormat="1" applyFont="1" applyFill="1" applyBorder="1" applyAlignment="1">
      <alignment horizontal="center"/>
    </xf>
    <xf numFmtId="2" fontId="13" fillId="3" borderId="57" xfId="0" applyNumberFormat="1" applyFont="1" applyFill="1" applyBorder="1" applyAlignment="1">
      <alignment horizontal="center"/>
    </xf>
    <xf numFmtId="0" fontId="17" fillId="0" borderId="0" xfId="0" applyFont="1"/>
    <xf numFmtId="0" fontId="18" fillId="0" borderId="0" xfId="0" applyFont="1" applyAlignment="1">
      <alignment horizontal="left"/>
    </xf>
    <xf numFmtId="0" fontId="4" fillId="2" borderId="53" xfId="0" applyFont="1" applyFill="1" applyBorder="1" applyAlignment="1" applyProtection="1">
      <alignment horizontal="left"/>
    </xf>
    <xf numFmtId="0" fontId="4" fillId="2" borderId="54" xfId="0" applyFont="1" applyFill="1" applyBorder="1" applyAlignment="1" applyProtection="1">
      <alignment horizontal="left"/>
    </xf>
    <xf numFmtId="0" fontId="3" fillId="2" borderId="44" xfId="0" applyFont="1" applyFill="1" applyBorder="1" applyAlignment="1" applyProtection="1">
      <alignment horizontal="left"/>
      <protection locked="0"/>
    </xf>
    <xf numFmtId="0" fontId="4" fillId="2" borderId="60" xfId="0" applyFont="1" applyFill="1" applyBorder="1" applyAlignment="1" applyProtection="1">
      <alignment horizontal="left"/>
    </xf>
    <xf numFmtId="0" fontId="4" fillId="2" borderId="64" xfId="0" applyFont="1" applyFill="1" applyBorder="1" applyAlignment="1" applyProtection="1">
      <alignment horizontal="left"/>
    </xf>
    <xf numFmtId="2" fontId="4" fillId="2" borderId="54" xfId="0" applyNumberFormat="1" applyFont="1" applyFill="1" applyBorder="1" applyAlignment="1" applyProtection="1">
      <alignment horizontal="left"/>
    </xf>
    <xf numFmtId="2" fontId="4" fillId="2" borderId="60" xfId="0" applyNumberFormat="1" applyFont="1" applyFill="1" applyBorder="1" applyAlignment="1" applyProtection="1">
      <alignment horizontal="left"/>
    </xf>
    <xf numFmtId="0" fontId="4" fillId="2" borderId="55" xfId="0" applyFont="1" applyFill="1" applyBorder="1" applyAlignment="1" applyProtection="1">
      <alignment horizontal="left"/>
    </xf>
    <xf numFmtId="2" fontId="5" fillId="2" borderId="53" xfId="0" applyNumberFormat="1" applyFont="1" applyFill="1" applyBorder="1" applyAlignment="1" applyProtection="1">
      <alignment horizontal="left"/>
    </xf>
    <xf numFmtId="2" fontId="5" fillId="2" borderId="54" xfId="0" applyNumberFormat="1" applyFont="1" applyFill="1" applyBorder="1" applyAlignment="1" applyProtection="1">
      <alignment horizontal="left"/>
    </xf>
    <xf numFmtId="0" fontId="4" fillId="2" borderId="43" xfId="0" applyFont="1" applyFill="1" applyBorder="1" applyAlignment="1" applyProtection="1">
      <alignment horizontal="left"/>
    </xf>
    <xf numFmtId="164" fontId="4" fillId="2" borderId="65" xfId="0" applyNumberFormat="1" applyFont="1" applyFill="1" applyBorder="1" applyAlignment="1" applyProtection="1">
      <alignment horizontal="left"/>
    </xf>
    <xf numFmtId="0" fontId="4" fillId="3" borderId="39" xfId="0" quotePrefix="1" applyFont="1" applyFill="1" applyBorder="1" applyAlignment="1" applyProtection="1">
      <alignment horizontal="left"/>
    </xf>
    <xf numFmtId="0" fontId="4" fillId="3" borderId="47" xfId="0" applyFont="1" applyFill="1" applyBorder="1" applyAlignment="1" applyProtection="1">
      <alignment horizontal="left"/>
    </xf>
    <xf numFmtId="0" fontId="4" fillId="3" borderId="66" xfId="0" applyFont="1" applyFill="1" applyBorder="1" applyAlignment="1" applyProtection="1">
      <alignment horizontal="left"/>
    </xf>
    <xf numFmtId="0" fontId="4" fillId="3" borderId="47" xfId="0" quotePrefix="1" applyFont="1" applyFill="1" applyBorder="1" applyAlignment="1" applyProtection="1">
      <alignment horizontal="left"/>
    </xf>
    <xf numFmtId="2" fontId="4" fillId="3" borderId="47" xfId="0" applyNumberFormat="1" applyFont="1" applyFill="1" applyBorder="1" applyAlignment="1" applyProtection="1">
      <alignment horizontal="left"/>
    </xf>
    <xf numFmtId="2" fontId="4" fillId="3" borderId="40" xfId="0" applyNumberFormat="1" applyFont="1" applyFill="1" applyBorder="1" applyAlignment="1" applyProtection="1">
      <alignment horizontal="left"/>
    </xf>
    <xf numFmtId="0" fontId="4" fillId="3" borderId="67" xfId="0" quotePrefix="1" applyFont="1" applyFill="1" applyBorder="1" applyAlignment="1" applyProtection="1">
      <alignment horizontal="left"/>
    </xf>
    <xf numFmtId="2" fontId="5" fillId="3" borderId="39" xfId="0" applyNumberFormat="1" applyFont="1" applyFill="1" applyBorder="1" applyAlignment="1" applyProtection="1">
      <alignment horizontal="left"/>
    </xf>
    <xf numFmtId="2" fontId="5" fillId="3" borderId="47" xfId="0" applyNumberFormat="1" applyFont="1" applyFill="1" applyBorder="1" applyAlignment="1" applyProtection="1">
      <alignment horizontal="left"/>
    </xf>
    <xf numFmtId="164" fontId="4" fillId="3" borderId="40" xfId="0" applyNumberFormat="1" applyFont="1" applyFill="1" applyBorder="1" applyAlignment="1" applyProtection="1">
      <alignment horizontal="left"/>
    </xf>
    <xf numFmtId="0" fontId="1" fillId="0" borderId="68" xfId="0" applyFont="1" applyBorder="1" applyAlignment="1" applyProtection="1">
      <alignment horizontal="center"/>
    </xf>
    <xf numFmtId="0" fontId="2" fillId="0" borderId="22" xfId="0" applyFont="1" applyBorder="1" applyAlignment="1">
      <alignment horizontal="left"/>
    </xf>
    <xf numFmtId="0" fontId="4" fillId="0" borderId="9" xfId="0" applyFont="1" applyBorder="1" applyAlignment="1" applyProtection="1">
      <alignment horizontal="center"/>
      <protection locked="0"/>
    </xf>
    <xf numFmtId="164" fontId="19" fillId="0" borderId="49" xfId="0" applyNumberFormat="1" applyFont="1" applyBorder="1" applyAlignment="1" applyProtection="1"/>
    <xf numFmtId="0" fontId="1" fillId="0" borderId="0" xfId="0" applyFont="1" applyBorder="1" applyAlignment="1" applyProtection="1">
      <alignment horizontal="center"/>
      <protection locked="0"/>
    </xf>
    <xf numFmtId="0" fontId="4" fillId="0" borderId="0" xfId="0" applyFont="1" applyBorder="1" applyAlignment="1" applyProtection="1">
      <alignment horizontal="center"/>
    </xf>
    <xf numFmtId="0" fontId="3" fillId="0" borderId="0" xfId="0" applyFont="1" applyFill="1" applyBorder="1" applyAlignment="1" applyProtection="1">
      <alignment horizontal="center"/>
      <protection locked="0"/>
    </xf>
    <xf numFmtId="164" fontId="4" fillId="0" borderId="0" xfId="0" applyNumberFormat="1" applyFont="1" applyFill="1" applyBorder="1" applyAlignment="1" applyProtection="1">
      <alignment horizontal="center"/>
    </xf>
    <xf numFmtId="0" fontId="1" fillId="0" borderId="30" xfId="0" applyFont="1" applyBorder="1" applyAlignment="1" applyProtection="1">
      <alignment horizontal="center"/>
    </xf>
    <xf numFmtId="164" fontId="4" fillId="0" borderId="8" xfId="0" applyNumberFormat="1" applyFont="1" applyBorder="1" applyAlignment="1" applyProtection="1">
      <alignment horizontal="left"/>
    </xf>
    <xf numFmtId="0" fontId="2" fillId="0" borderId="26" xfId="0" applyFont="1" applyBorder="1" applyAlignment="1" applyProtection="1">
      <alignment horizontal="left"/>
    </xf>
    <xf numFmtId="0" fontId="2" fillId="0" borderId="6" xfId="0" applyFont="1" applyBorder="1" applyAlignment="1">
      <alignment horizontal="left"/>
    </xf>
    <xf numFmtId="0" fontId="21" fillId="0" borderId="3" xfId="0" applyFont="1" applyBorder="1" applyAlignment="1">
      <alignment horizontal="left"/>
    </xf>
    <xf numFmtId="0" fontId="21" fillId="0" borderId="5" xfId="0" applyFont="1" applyBorder="1" applyAlignment="1">
      <alignment horizontal="left"/>
    </xf>
    <xf numFmtId="0" fontId="1" fillId="0" borderId="39" xfId="0" applyFont="1" applyBorder="1" applyAlignment="1" applyProtection="1">
      <alignment horizontal="left"/>
    </xf>
    <xf numFmtId="16" fontId="1" fillId="0" borderId="47" xfId="0" quotePrefix="1" applyNumberFormat="1" applyFont="1" applyBorder="1" applyAlignment="1" applyProtection="1">
      <alignment horizontal="left"/>
    </xf>
    <xf numFmtId="0" fontId="1" fillId="0" borderId="47" xfId="0" quotePrefix="1" applyFont="1" applyBorder="1" applyAlignment="1" applyProtection="1">
      <alignment horizontal="left"/>
    </xf>
    <xf numFmtId="0" fontId="1" fillId="0" borderId="40" xfId="0" applyFont="1" applyBorder="1" applyAlignment="1" applyProtection="1">
      <alignment horizontal="left"/>
    </xf>
    <xf numFmtId="0" fontId="1" fillId="0" borderId="51" xfId="0" applyFont="1" applyFill="1" applyBorder="1" applyAlignment="1" applyProtection="1">
      <alignment horizontal="left"/>
    </xf>
    <xf numFmtId="0" fontId="1" fillId="0" borderId="58" xfId="0" applyFont="1" applyFill="1" applyBorder="1" applyAlignment="1" applyProtection="1">
      <alignment horizontal="left"/>
    </xf>
    <xf numFmtId="0" fontId="1" fillId="0" borderId="69" xfId="0" applyFont="1" applyFill="1" applyBorder="1" applyAlignment="1" applyProtection="1">
      <alignment horizontal="left"/>
    </xf>
    <xf numFmtId="2" fontId="5" fillId="0" borderId="66" xfId="0" applyNumberFormat="1" applyFont="1" applyFill="1" applyBorder="1" applyAlignment="1" applyProtection="1">
      <alignment horizontal="left"/>
    </xf>
    <xf numFmtId="2" fontId="5" fillId="0" borderId="47" xfId="0" applyNumberFormat="1" applyFont="1" applyFill="1" applyBorder="1" applyAlignment="1" applyProtection="1">
      <alignment horizontal="left"/>
    </xf>
    <xf numFmtId="2" fontId="11" fillId="0" borderId="37" xfId="0" applyNumberFormat="1" applyFont="1" applyFill="1" applyBorder="1" applyAlignment="1" applyProtection="1">
      <alignment horizontal="left"/>
    </xf>
    <xf numFmtId="2" fontId="11" fillId="0" borderId="6" xfId="0" applyNumberFormat="1" applyFont="1" applyFill="1" applyBorder="1" applyAlignment="1" applyProtection="1">
      <alignment horizontal="left"/>
    </xf>
    <xf numFmtId="2" fontId="11" fillId="0" borderId="38" xfId="0" applyNumberFormat="1" applyFont="1" applyFill="1" applyBorder="1" applyAlignment="1" applyProtection="1">
      <alignment horizontal="left"/>
    </xf>
    <xf numFmtId="2" fontId="11" fillId="0" borderId="1" xfId="0" applyNumberFormat="1" applyFont="1" applyFill="1" applyBorder="1" applyAlignment="1" applyProtection="1">
      <alignment horizontal="left"/>
    </xf>
    <xf numFmtId="2" fontId="11" fillId="0" borderId="36" xfId="0" applyNumberFormat="1" applyFont="1" applyFill="1" applyBorder="1" applyAlignment="1" applyProtection="1">
      <alignment horizontal="left"/>
    </xf>
    <xf numFmtId="2" fontId="11" fillId="0" borderId="4" xfId="0" applyNumberFormat="1" applyFont="1" applyFill="1" applyBorder="1" applyAlignment="1" applyProtection="1">
      <alignment horizontal="left"/>
    </xf>
    <xf numFmtId="0" fontId="22" fillId="0" borderId="40" xfId="0" applyFont="1" applyBorder="1" applyAlignment="1">
      <alignment horizontal="left"/>
    </xf>
    <xf numFmtId="0" fontId="23" fillId="0" borderId="45" xfId="0" applyFont="1" applyFill="1" applyBorder="1" applyAlignment="1" applyProtection="1">
      <alignment horizontal="left"/>
    </xf>
    <xf numFmtId="164" fontId="4" fillId="0" borderId="44" xfId="0" applyNumberFormat="1" applyFont="1" applyBorder="1" applyAlignment="1" applyProtection="1">
      <alignment horizontal="left"/>
    </xf>
    <xf numFmtId="0" fontId="9" fillId="0" borderId="5" xfId="0" applyFont="1" applyBorder="1" applyAlignment="1" applyProtection="1">
      <alignment horizontal="center"/>
    </xf>
    <xf numFmtId="0" fontId="9" fillId="0" borderId="3" xfId="0" applyFont="1" applyBorder="1" applyAlignment="1" applyProtection="1">
      <alignment horizontal="center"/>
    </xf>
    <xf numFmtId="0" fontId="9" fillId="0" borderId="53" xfId="0" applyFont="1" applyBorder="1" applyAlignment="1" applyProtection="1">
      <alignment horizontal="center"/>
    </xf>
    <xf numFmtId="0" fontId="2" fillId="0" borderId="45" xfId="0" applyFont="1" applyBorder="1" applyAlignment="1">
      <alignment horizontal="left"/>
    </xf>
    <xf numFmtId="0" fontId="9" fillId="0" borderId="45" xfId="0" applyFont="1" applyBorder="1" applyAlignment="1">
      <alignment horizontal="center"/>
    </xf>
    <xf numFmtId="0" fontId="11" fillId="0" borderId="6" xfId="0" applyFont="1" applyBorder="1" applyAlignment="1" applyProtection="1">
      <alignment horizontal="center"/>
    </xf>
    <xf numFmtId="0" fontId="11" fillId="0" borderId="6" xfId="0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4" fillId="3" borderId="15" xfId="0" applyFont="1" applyFill="1" applyBorder="1" applyAlignment="1" applyProtection="1">
      <alignment horizontal="left"/>
    </xf>
    <xf numFmtId="0" fontId="3" fillId="3" borderId="20" xfId="0" applyFont="1" applyFill="1" applyBorder="1" applyAlignment="1" applyProtection="1">
      <alignment horizontal="left"/>
      <protection locked="0"/>
    </xf>
    <xf numFmtId="0" fontId="4" fillId="3" borderId="14" xfId="0" applyFont="1" applyFill="1" applyBorder="1" applyAlignment="1" applyProtection="1">
      <alignment horizontal="left"/>
    </xf>
    <xf numFmtId="0" fontId="4" fillId="3" borderId="68" xfId="0" applyFont="1" applyFill="1" applyBorder="1" applyAlignment="1" applyProtection="1">
      <alignment horizontal="left"/>
    </xf>
    <xf numFmtId="0" fontId="2" fillId="0" borderId="0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center"/>
    </xf>
    <xf numFmtId="0" fontId="1" fillId="0" borderId="65" xfId="0" applyFont="1" applyBorder="1" applyAlignment="1" applyProtection="1">
      <alignment horizontal="center"/>
    </xf>
    <xf numFmtId="0" fontId="21" fillId="0" borderId="34" xfId="0" applyFont="1" applyBorder="1" applyAlignment="1">
      <alignment horizontal="center"/>
    </xf>
    <xf numFmtId="0" fontId="21" fillId="0" borderId="45" xfId="0" applyFont="1" applyBorder="1" applyAlignment="1">
      <alignment horizontal="center"/>
    </xf>
    <xf numFmtId="0" fontId="21" fillId="0" borderId="41" xfId="0" applyFont="1" applyBorder="1" applyAlignment="1">
      <alignment horizontal="center"/>
    </xf>
    <xf numFmtId="0" fontId="21" fillId="0" borderId="35" xfId="0" applyFont="1" applyBorder="1" applyAlignment="1">
      <alignment horizontal="center"/>
    </xf>
    <xf numFmtId="0" fontId="21" fillId="0" borderId="61" xfId="0" applyFont="1" applyBorder="1" applyAlignment="1">
      <alignment horizontal="center"/>
    </xf>
    <xf numFmtId="0" fontId="21" fillId="0" borderId="33" xfId="0" applyFont="1" applyBorder="1" applyAlignment="1">
      <alignment horizontal="center"/>
    </xf>
    <xf numFmtId="0" fontId="21" fillId="0" borderId="26" xfId="0" applyFont="1" applyBorder="1" applyAlignment="1">
      <alignment horizontal="center"/>
    </xf>
    <xf numFmtId="0" fontId="21" fillId="0" borderId="70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41" xfId="0" applyFont="1" applyBorder="1" applyAlignment="1">
      <alignment horizontal="center"/>
    </xf>
    <xf numFmtId="0" fontId="9" fillId="0" borderId="35" xfId="0" applyFont="1" applyBorder="1" applyAlignment="1">
      <alignment horizontal="center"/>
    </xf>
    <xf numFmtId="0" fontId="21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2" fillId="0" borderId="15" xfId="0" applyFont="1" applyBorder="1" applyAlignment="1" applyProtection="1">
      <alignment horizontal="left"/>
    </xf>
    <xf numFmtId="0" fontId="2" fillId="0" borderId="68" xfId="0" applyFont="1" applyBorder="1" applyAlignment="1">
      <alignment horizontal="left"/>
    </xf>
    <xf numFmtId="0" fontId="1" fillId="0" borderId="25" xfId="0" applyFont="1" applyBorder="1" applyAlignment="1" applyProtection="1">
      <alignment horizontal="center"/>
    </xf>
    <xf numFmtId="0" fontId="2" fillId="0" borderId="13" xfId="0" applyFont="1" applyBorder="1" applyAlignment="1" applyProtection="1">
      <alignment horizontal="center"/>
    </xf>
    <xf numFmtId="0" fontId="2" fillId="0" borderId="13" xfId="0" applyFont="1" applyBorder="1" applyAlignment="1">
      <alignment horizontal="center"/>
    </xf>
    <xf numFmtId="0" fontId="2" fillId="0" borderId="71" xfId="0" applyFont="1" applyBorder="1" applyAlignment="1">
      <alignment horizontal="center"/>
    </xf>
    <xf numFmtId="0" fontId="1" fillId="0" borderId="10" xfId="0" applyFont="1" applyBorder="1" applyAlignment="1" applyProtection="1">
      <alignment horizontal="left"/>
      <protection locked="0"/>
    </xf>
    <xf numFmtId="16" fontId="24" fillId="0" borderId="35" xfId="0" applyNumberFormat="1" applyFont="1" applyBorder="1" applyAlignment="1">
      <alignment horizontal="center"/>
    </xf>
    <xf numFmtId="0" fontId="26" fillId="0" borderId="1" xfId="0" applyFont="1" applyBorder="1" applyAlignment="1">
      <alignment horizontal="center"/>
    </xf>
    <xf numFmtId="0" fontId="26" fillId="0" borderId="10" xfId="0" applyFont="1" applyBorder="1" applyAlignment="1" applyProtection="1">
      <alignment horizontal="center"/>
    </xf>
    <xf numFmtId="0" fontId="26" fillId="0" borderId="57" xfId="0" applyFont="1" applyBorder="1" applyAlignment="1">
      <alignment horizontal="center"/>
    </xf>
    <xf numFmtId="0" fontId="26" fillId="0" borderId="11" xfId="0" applyFont="1" applyBorder="1" applyAlignment="1">
      <alignment horizontal="center"/>
    </xf>
    <xf numFmtId="0" fontId="27" fillId="0" borderId="9" xfId="0" applyFont="1" applyBorder="1" applyAlignment="1" applyProtection="1">
      <alignment horizontal="left"/>
    </xf>
    <xf numFmtId="0" fontId="27" fillId="0" borderId="3" xfId="0" applyFont="1" applyBorder="1" applyAlignment="1">
      <alignment horizontal="left"/>
    </xf>
    <xf numFmtId="0" fontId="27" fillId="0" borderId="53" xfId="0" applyFont="1" applyBorder="1" applyAlignment="1">
      <alignment horizontal="left"/>
    </xf>
    <xf numFmtId="0" fontId="26" fillId="0" borderId="54" xfId="0" applyFont="1" applyBorder="1" applyAlignment="1">
      <alignment horizontal="center"/>
    </xf>
    <xf numFmtId="0" fontId="26" fillId="0" borderId="60" xfId="0" applyFont="1" applyBorder="1" applyAlignment="1">
      <alignment horizontal="center"/>
    </xf>
    <xf numFmtId="0" fontId="28" fillId="0" borderId="39" xfId="0" applyFont="1" applyBorder="1" applyAlignment="1">
      <alignment horizontal="left"/>
    </xf>
    <xf numFmtId="0" fontId="28" fillId="0" borderId="47" xfId="0" applyFont="1" applyBorder="1" applyAlignment="1">
      <alignment horizontal="center"/>
    </xf>
    <xf numFmtId="0" fontId="28" fillId="0" borderId="40" xfId="0" applyFont="1" applyBorder="1" applyAlignment="1">
      <alignment horizontal="center"/>
    </xf>
    <xf numFmtId="0" fontId="6" fillId="0" borderId="61" xfId="0" applyFont="1" applyBorder="1" applyAlignment="1">
      <alignment horizontal="left"/>
    </xf>
    <xf numFmtId="164" fontId="6" fillId="0" borderId="26" xfId="0" applyNumberFormat="1" applyFont="1" applyBorder="1" applyAlignment="1">
      <alignment horizontal="center"/>
    </xf>
    <xf numFmtId="164" fontId="6" fillId="0" borderId="70" xfId="0" applyNumberFormat="1" applyFont="1" applyBorder="1" applyAlignment="1">
      <alignment horizontal="center"/>
    </xf>
    <xf numFmtId="0" fontId="29" fillId="0" borderId="39" xfId="0" applyFont="1" applyBorder="1" applyAlignment="1" applyProtection="1">
      <alignment horizontal="center"/>
    </xf>
    <xf numFmtId="0" fontId="30" fillId="0" borderId="47" xfId="0" applyFont="1" applyBorder="1" applyAlignment="1" applyProtection="1">
      <alignment horizontal="center"/>
    </xf>
    <xf numFmtId="0" fontId="30" fillId="0" borderId="40" xfId="0" applyFont="1" applyBorder="1" applyAlignment="1">
      <alignment horizontal="center"/>
    </xf>
    <xf numFmtId="0" fontId="1" fillId="0" borderId="0" xfId="0" applyFont="1" applyFill="1" applyBorder="1" applyAlignment="1">
      <alignment horizontal="left"/>
    </xf>
    <xf numFmtId="0" fontId="6" fillId="0" borderId="0" xfId="0" applyFont="1" applyFill="1" applyBorder="1" applyProtection="1"/>
    <xf numFmtId="0" fontId="6" fillId="0" borderId="0" xfId="0" applyFont="1" applyFill="1" applyBorder="1" applyAlignment="1">
      <alignment horizontal="left"/>
    </xf>
    <xf numFmtId="0" fontId="4" fillId="0" borderId="0" xfId="0" applyFont="1" applyFill="1" applyBorder="1" applyAlignment="1" applyProtection="1">
      <alignment horizontal="center"/>
      <protection locked="0"/>
    </xf>
    <xf numFmtId="2" fontId="26" fillId="0" borderId="10" xfId="0" applyNumberFormat="1" applyFont="1" applyBorder="1" applyAlignment="1" applyProtection="1">
      <alignment horizontal="center"/>
    </xf>
    <xf numFmtId="164" fontId="9" fillId="0" borderId="69" xfId="0" applyNumberFormat="1" applyFont="1" applyBorder="1" applyAlignment="1">
      <alignment horizontal="center"/>
    </xf>
    <xf numFmtId="164" fontId="9" fillId="0" borderId="51" xfId="0" applyNumberFormat="1" applyFont="1" applyBorder="1" applyAlignment="1">
      <alignment horizontal="center"/>
    </xf>
    <xf numFmtId="164" fontId="9" fillId="0" borderId="72" xfId="0" applyNumberFormat="1" applyFont="1" applyBorder="1" applyAlignment="1">
      <alignment horizontal="center"/>
    </xf>
    <xf numFmtId="164" fontId="9" fillId="0" borderId="45" xfId="0" applyNumberFormat="1" applyFont="1" applyBorder="1" applyAlignment="1">
      <alignment horizontal="center"/>
    </xf>
    <xf numFmtId="2" fontId="11" fillId="0" borderId="7" xfId="0" applyNumberFormat="1" applyFont="1" applyBorder="1" applyAlignment="1">
      <alignment horizontal="left"/>
    </xf>
    <xf numFmtId="164" fontId="25" fillId="0" borderId="19" xfId="0" applyNumberFormat="1" applyFont="1" applyBorder="1" applyAlignment="1">
      <alignment horizontal="center"/>
    </xf>
    <xf numFmtId="0" fontId="4" fillId="0" borderId="27" xfId="0" applyFont="1" applyBorder="1" applyAlignment="1" applyProtection="1">
      <alignment horizontal="left"/>
    </xf>
    <xf numFmtId="2" fontId="11" fillId="0" borderId="9" xfId="0" applyNumberFormat="1" applyFont="1" applyFill="1" applyBorder="1" applyAlignment="1" applyProtection="1">
      <alignment horizontal="left"/>
    </xf>
    <xf numFmtId="2" fontId="11" fillId="0" borderId="10" xfId="0" applyNumberFormat="1" applyFont="1" applyFill="1" applyBorder="1" applyAlignment="1" applyProtection="1">
      <alignment horizontal="left"/>
    </xf>
    <xf numFmtId="2" fontId="11" fillId="0" borderId="57" xfId="0" applyNumberFormat="1" applyFont="1" applyBorder="1" applyAlignment="1">
      <alignment horizontal="left"/>
    </xf>
    <xf numFmtId="2" fontId="11" fillId="0" borderId="5" xfId="0" applyNumberFormat="1" applyFont="1" applyFill="1" applyBorder="1" applyAlignment="1" applyProtection="1">
      <alignment horizontal="left"/>
    </xf>
    <xf numFmtId="2" fontId="11" fillId="0" borderId="25" xfId="0" applyNumberFormat="1" applyFont="1" applyFill="1" applyBorder="1" applyAlignment="1" applyProtection="1">
      <alignment horizontal="left"/>
    </xf>
    <xf numFmtId="2" fontId="11" fillId="0" borderId="13" xfId="0" applyNumberFormat="1" applyFont="1" applyFill="1" applyBorder="1" applyAlignment="1" applyProtection="1">
      <alignment horizontal="left"/>
    </xf>
    <xf numFmtId="2" fontId="11" fillId="0" borderId="71" xfId="0" applyNumberFormat="1" applyFont="1" applyBorder="1" applyAlignment="1">
      <alignment horizontal="left"/>
    </xf>
    <xf numFmtId="0" fontId="4" fillId="0" borderId="10" xfId="0" applyFont="1" applyBorder="1" applyAlignment="1" applyProtection="1">
      <alignment horizontal="center"/>
      <protection locked="0"/>
    </xf>
    <xf numFmtId="0" fontId="4" fillId="0" borderId="57" xfId="0" applyFont="1" applyBorder="1" applyAlignment="1" applyProtection="1">
      <alignment horizontal="center"/>
      <protection locked="0"/>
    </xf>
    <xf numFmtId="0" fontId="4" fillId="0" borderId="11" xfId="0" applyFont="1" applyBorder="1" applyAlignment="1" applyProtection="1">
      <alignment horizontal="center"/>
      <protection locked="0"/>
    </xf>
    <xf numFmtId="0" fontId="4" fillId="0" borderId="4" xfId="0" applyFont="1" applyBorder="1" applyAlignment="1" applyProtection="1">
      <alignment horizontal="center"/>
      <protection locked="0"/>
    </xf>
    <xf numFmtId="0" fontId="9" fillId="0" borderId="34" xfId="0" applyFont="1" applyBorder="1" applyAlignment="1">
      <alignment horizontal="center"/>
    </xf>
    <xf numFmtId="0" fontId="6" fillId="0" borderId="0" xfId="0" applyFont="1" applyBorder="1" applyProtection="1"/>
    <xf numFmtId="0" fontId="31" fillId="0" borderId="0" xfId="0" applyFont="1" applyBorder="1" applyAlignment="1">
      <alignment horizontal="center"/>
    </xf>
    <xf numFmtId="0" fontId="31" fillId="0" borderId="0" xfId="0" applyFont="1" applyBorder="1" applyAlignment="1">
      <alignment horizontal="left"/>
    </xf>
    <xf numFmtId="0" fontId="20" fillId="0" borderId="0" xfId="0" applyFont="1" applyBorder="1" applyAlignment="1">
      <alignment horizontal="center"/>
    </xf>
    <xf numFmtId="0" fontId="4" fillId="0" borderId="0" xfId="0" applyFont="1" applyBorder="1" applyAlignment="1" applyProtection="1">
      <alignment horizontal="center"/>
      <protection locked="0"/>
    </xf>
    <xf numFmtId="164" fontId="19" fillId="0" borderId="0" xfId="0" applyNumberFormat="1" applyFont="1" applyBorder="1" applyAlignment="1" applyProtection="1"/>
    <xf numFmtId="0" fontId="19" fillId="0" borderId="0" xfId="0" applyFont="1" applyBorder="1" applyAlignment="1"/>
    <xf numFmtId="0" fontId="32" fillId="0" borderId="4" xfId="0" applyFont="1" applyFill="1" applyBorder="1" applyAlignment="1" applyProtection="1">
      <alignment horizontal="center"/>
    </xf>
    <xf numFmtId="0" fontId="33" fillId="0" borderId="9" xfId="0" applyFont="1" applyBorder="1" applyAlignment="1" applyProtection="1">
      <alignment horizontal="center"/>
    </xf>
    <xf numFmtId="0" fontId="34" fillId="0" borderId="10" xfId="0" applyFont="1" applyBorder="1" applyProtection="1"/>
    <xf numFmtId="0" fontId="35" fillId="0" borderId="57" xfId="0" applyFont="1" applyBorder="1" applyAlignment="1">
      <alignment horizontal="left"/>
    </xf>
    <xf numFmtId="0" fontId="33" fillId="0" borderId="18" xfId="0" applyFont="1" applyBorder="1" applyAlignment="1" applyProtection="1">
      <alignment horizontal="center"/>
    </xf>
    <xf numFmtId="0" fontId="33" fillId="0" borderId="3" xfId="0" applyFont="1" applyBorder="1" applyAlignment="1" applyProtection="1">
      <alignment horizontal="center"/>
    </xf>
    <xf numFmtId="0" fontId="34" fillId="0" borderId="1" xfId="0" applyFont="1" applyBorder="1" applyProtection="1"/>
    <xf numFmtId="0" fontId="35" fillId="2" borderId="11" xfId="0" applyFont="1" applyFill="1" applyBorder="1" applyAlignment="1">
      <alignment horizontal="left"/>
    </xf>
    <xf numFmtId="0" fontId="33" fillId="0" borderId="38" xfId="0" applyFont="1" applyBorder="1" applyAlignment="1" applyProtection="1">
      <alignment horizontal="center"/>
    </xf>
    <xf numFmtId="0" fontId="33" fillId="0" borderId="1" xfId="0" applyFont="1" applyBorder="1" applyAlignment="1" applyProtection="1">
      <alignment horizontal="center"/>
      <protection locked="0"/>
    </xf>
    <xf numFmtId="0" fontId="32" fillId="0" borderId="1" xfId="0" applyFont="1" applyBorder="1" applyAlignment="1" applyProtection="1">
      <alignment horizontal="center"/>
    </xf>
    <xf numFmtId="0" fontId="34" fillId="2" borderId="11" xfId="0" applyFont="1" applyFill="1" applyBorder="1" applyAlignment="1">
      <alignment horizontal="left"/>
    </xf>
    <xf numFmtId="0" fontId="35" fillId="0" borderId="1" xfId="0" applyFont="1" applyBorder="1" applyAlignment="1">
      <alignment horizontal="left"/>
    </xf>
    <xf numFmtId="0" fontId="33" fillId="0" borderId="1" xfId="0" applyFont="1" applyBorder="1" applyAlignment="1" applyProtection="1">
      <alignment horizontal="center"/>
    </xf>
    <xf numFmtId="0" fontId="33" fillId="0" borderId="12" xfId="0" applyFont="1" applyFill="1" applyBorder="1" applyAlignment="1" applyProtection="1">
      <alignment horizontal="center"/>
      <protection locked="0"/>
    </xf>
    <xf numFmtId="0" fontId="35" fillId="0" borderId="4" xfId="0" applyFont="1" applyBorder="1"/>
    <xf numFmtId="0" fontId="35" fillId="2" borderId="27" xfId="0" applyFont="1" applyFill="1" applyBorder="1"/>
    <xf numFmtId="0" fontId="33" fillId="0" borderId="36" xfId="0" applyFont="1" applyBorder="1" applyAlignment="1" applyProtection="1">
      <alignment horizontal="center"/>
    </xf>
    <xf numFmtId="0" fontId="35" fillId="0" borderId="4" xfId="0" applyFont="1" applyBorder="1" applyAlignment="1">
      <alignment horizontal="left"/>
    </xf>
    <xf numFmtId="0" fontId="33" fillId="0" borderId="4" xfId="0" applyFont="1" applyBorder="1" applyAlignment="1" applyProtection="1">
      <alignment horizontal="center"/>
    </xf>
    <xf numFmtId="0" fontId="36" fillId="2" borderId="27" xfId="0" applyFont="1" applyFill="1" applyBorder="1" applyAlignment="1">
      <alignment horizontal="center"/>
    </xf>
    <xf numFmtId="0" fontId="37" fillId="2" borderId="11" xfId="0" applyFont="1" applyFill="1" applyBorder="1" applyAlignment="1">
      <alignment horizontal="center"/>
    </xf>
    <xf numFmtId="0" fontId="37" fillId="2" borderId="11" xfId="0" applyFont="1" applyFill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1" fillId="0" borderId="0" xfId="0" applyFont="1" applyBorder="1" applyAlignment="1" applyProtection="1">
      <alignment horizontal="left"/>
    </xf>
    <xf numFmtId="0" fontId="2" fillId="0" borderId="0" xfId="0" applyFont="1" applyBorder="1" applyAlignment="1" applyProtection="1">
      <alignment horizontal="left"/>
    </xf>
    <xf numFmtId="16" fontId="13" fillId="0" borderId="0" xfId="0" applyNumberFormat="1" applyFont="1" applyBorder="1"/>
    <xf numFmtId="0" fontId="13" fillId="0" borderId="0" xfId="0" applyFont="1" applyBorder="1" applyAlignment="1">
      <alignment horizontal="center"/>
    </xf>
    <xf numFmtId="0" fontId="23" fillId="0" borderId="0" xfId="0" applyFont="1" applyFill="1" applyBorder="1" applyAlignment="1" applyProtection="1">
      <alignment horizontal="left"/>
    </xf>
    <xf numFmtId="0" fontId="22" fillId="0" borderId="0" xfId="0" applyFont="1" applyBorder="1" applyAlignment="1">
      <alignment horizontal="left"/>
    </xf>
    <xf numFmtId="2" fontId="11" fillId="0" borderId="0" xfId="0" applyNumberFormat="1" applyFont="1" applyFill="1" applyBorder="1" applyAlignment="1" applyProtection="1">
      <alignment horizontal="left"/>
    </xf>
    <xf numFmtId="2" fontId="11" fillId="0" borderId="0" xfId="0" applyNumberFormat="1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1" fillId="0" borderId="24" xfId="0" applyFont="1" applyFill="1" applyBorder="1" applyAlignment="1" applyProtection="1">
      <alignment horizontal="left"/>
    </xf>
    <xf numFmtId="0" fontId="2" fillId="0" borderId="41" xfId="0" applyFont="1" applyBorder="1" applyAlignment="1" applyProtection="1">
      <alignment horizontal="left"/>
    </xf>
    <xf numFmtId="0" fontId="1" fillId="0" borderId="41" xfId="0" applyFont="1" applyBorder="1" applyAlignment="1" applyProtection="1">
      <alignment horizontal="left"/>
    </xf>
    <xf numFmtId="0" fontId="2" fillId="0" borderId="35" xfId="0" applyFont="1" applyBorder="1" applyAlignment="1" applyProtection="1">
      <alignment horizontal="left"/>
    </xf>
    <xf numFmtId="2" fontId="5" fillId="2" borderId="55" xfId="0" applyNumberFormat="1" applyFont="1" applyFill="1" applyBorder="1" applyAlignment="1" applyProtection="1">
      <alignment horizontal="left"/>
    </xf>
    <xf numFmtId="2" fontId="5" fillId="3" borderId="67" xfId="0" applyNumberFormat="1" applyFont="1" applyFill="1" applyBorder="1" applyAlignment="1" applyProtection="1">
      <alignment horizontal="left"/>
    </xf>
    <xf numFmtId="0" fontId="4" fillId="0" borderId="3" xfId="0" applyFont="1" applyBorder="1" applyAlignment="1" applyProtection="1">
      <alignment horizontal="left"/>
    </xf>
    <xf numFmtId="0" fontId="4" fillId="0" borderId="1" xfId="0" applyFont="1" applyBorder="1" applyAlignment="1" applyProtection="1">
      <alignment horizontal="left"/>
      <protection locked="0"/>
    </xf>
    <xf numFmtId="164" fontId="9" fillId="0" borderId="19" xfId="0" applyNumberFormat="1" applyFont="1" applyBorder="1" applyAlignment="1">
      <alignment horizontal="center"/>
    </xf>
    <xf numFmtId="0" fontId="4" fillId="0" borderId="12" xfId="0" applyFont="1" applyBorder="1" applyAlignment="1" applyProtection="1">
      <alignment horizontal="left"/>
    </xf>
    <xf numFmtId="0" fontId="27" fillId="0" borderId="5" xfId="0" applyFont="1" applyBorder="1" applyAlignment="1">
      <alignment horizontal="left"/>
    </xf>
    <xf numFmtId="0" fontId="26" fillId="0" borderId="6" xfId="0" applyFont="1" applyBorder="1" applyAlignment="1">
      <alignment horizontal="center"/>
    </xf>
    <xf numFmtId="0" fontId="26" fillId="0" borderId="7" xfId="0" applyFont="1" applyBorder="1" applyAlignment="1">
      <alignment horizontal="center"/>
    </xf>
    <xf numFmtId="0" fontId="27" fillId="0" borderId="39" xfId="0" applyFont="1" applyBorder="1" applyAlignment="1" applyProtection="1">
      <alignment horizontal="left"/>
    </xf>
    <xf numFmtId="0" fontId="26" fillId="0" borderId="47" xfId="0" applyFont="1" applyBorder="1" applyAlignment="1" applyProtection="1">
      <alignment horizontal="center"/>
    </xf>
    <xf numFmtId="2" fontId="26" fillId="0" borderId="47" xfId="0" applyNumberFormat="1" applyFont="1" applyBorder="1" applyAlignment="1" applyProtection="1">
      <alignment horizontal="center"/>
    </xf>
    <xf numFmtId="0" fontId="28" fillId="0" borderId="34" xfId="0" applyFont="1" applyBorder="1" applyAlignment="1">
      <alignment horizontal="left"/>
    </xf>
    <xf numFmtId="0" fontId="21" fillId="0" borderId="9" xfId="0" applyFont="1" applyBorder="1" applyAlignment="1">
      <alignment horizontal="left"/>
    </xf>
    <xf numFmtId="0" fontId="21" fillId="0" borderId="10" xfId="0" applyFont="1" applyBorder="1" applyAlignment="1">
      <alignment horizontal="left"/>
    </xf>
    <xf numFmtId="0" fontId="21" fillId="0" borderId="57" xfId="0" applyFont="1" applyBorder="1" applyAlignment="1">
      <alignment horizontal="left"/>
    </xf>
    <xf numFmtId="164" fontId="6" fillId="0" borderId="12" xfId="0" applyNumberFormat="1" applyFont="1" applyBorder="1" applyAlignment="1">
      <alignment horizontal="center"/>
    </xf>
    <xf numFmtId="164" fontId="6" fillId="0" borderId="4" xfId="0" applyNumberFormat="1" applyFont="1" applyBorder="1" applyAlignment="1">
      <alignment horizontal="center"/>
    </xf>
    <xf numFmtId="164" fontId="6" fillId="0" borderId="27" xfId="0" applyNumberFormat="1" applyFont="1" applyBorder="1" applyAlignment="1">
      <alignment horizontal="center"/>
    </xf>
    <xf numFmtId="2" fontId="9" fillId="0" borderId="0" xfId="0" applyNumberFormat="1" applyFont="1" applyAlignment="1">
      <alignment horizontal="left"/>
    </xf>
    <xf numFmtId="2" fontId="9" fillId="0" borderId="0" xfId="0" applyNumberFormat="1" applyFont="1" applyFill="1" applyBorder="1" applyAlignment="1" applyProtection="1">
      <alignment horizontal="left"/>
    </xf>
    <xf numFmtId="0" fontId="21" fillId="0" borderId="0" xfId="0" applyFont="1" applyFill="1" applyBorder="1" applyAlignment="1">
      <alignment horizontal="left"/>
    </xf>
    <xf numFmtId="0" fontId="21" fillId="0" borderId="0" xfId="0" applyFont="1" applyFill="1" applyBorder="1" applyAlignment="1">
      <alignment horizontal="center"/>
    </xf>
    <xf numFmtId="0" fontId="2" fillId="0" borderId="53" xfId="0" applyFont="1" applyBorder="1" applyAlignment="1">
      <alignment horizontal="left"/>
    </xf>
    <xf numFmtId="0" fontId="2" fillId="0" borderId="54" xfId="0" applyFont="1" applyBorder="1" applyAlignment="1">
      <alignment horizontal="left"/>
    </xf>
    <xf numFmtId="0" fontId="41" fillId="0" borderId="39" xfId="0" applyFont="1" applyBorder="1" applyAlignment="1">
      <alignment horizontal="left"/>
    </xf>
    <xf numFmtId="0" fontId="41" fillId="0" borderId="47" xfId="0" applyFont="1" applyBorder="1" applyAlignment="1">
      <alignment horizontal="left"/>
    </xf>
    <xf numFmtId="0" fontId="41" fillId="0" borderId="40" xfId="0" applyFont="1" applyBorder="1" applyAlignment="1">
      <alignment horizontal="left"/>
    </xf>
    <xf numFmtId="0" fontId="1" fillId="0" borderId="63" xfId="0" applyFont="1" applyBorder="1" applyAlignment="1" applyProtection="1">
      <alignment horizontal="center"/>
    </xf>
    <xf numFmtId="0" fontId="4" fillId="0" borderId="53" xfId="0" applyFont="1" applyBorder="1" applyAlignment="1" applyProtection="1">
      <alignment horizontal="center"/>
      <protection locked="0"/>
    </xf>
    <xf numFmtId="0" fontId="4" fillId="0" borderId="54" xfId="0" applyFont="1" applyBorder="1" applyAlignment="1" applyProtection="1">
      <alignment horizontal="center"/>
      <protection locked="0"/>
    </xf>
    <xf numFmtId="0" fontId="4" fillId="0" borderId="60" xfId="0" applyFont="1" applyBorder="1" applyAlignment="1" applyProtection="1">
      <alignment horizontal="center"/>
      <protection locked="0"/>
    </xf>
    <xf numFmtId="0" fontId="1" fillId="0" borderId="73" xfId="0" applyFont="1" applyBorder="1" applyAlignment="1" applyProtection="1">
      <alignment horizontal="center"/>
    </xf>
    <xf numFmtId="0" fontId="43" fillId="0" borderId="39" xfId="0" applyFont="1" applyBorder="1" applyAlignment="1">
      <alignment horizontal="center"/>
    </xf>
    <xf numFmtId="0" fontId="43" fillId="0" borderId="47" xfId="0" applyFont="1" applyBorder="1" applyAlignment="1">
      <alignment horizontal="center"/>
    </xf>
    <xf numFmtId="164" fontId="42" fillId="0" borderId="40" xfId="0" applyNumberFormat="1" applyFont="1" applyBorder="1" applyAlignment="1" applyProtection="1">
      <alignment horizontal="center"/>
    </xf>
    <xf numFmtId="2" fontId="9" fillId="0" borderId="35" xfId="0" applyNumberFormat="1" applyFont="1" applyBorder="1" applyAlignment="1">
      <alignment horizontal="center"/>
    </xf>
    <xf numFmtId="0" fontId="44" fillId="0" borderId="10" xfId="0" applyFont="1" applyBorder="1" applyAlignment="1" applyProtection="1">
      <alignment horizontal="center"/>
      <protection locked="0"/>
    </xf>
    <xf numFmtId="0" fontId="44" fillId="0" borderId="1" xfId="0" applyFont="1" applyBorder="1" applyAlignment="1" applyProtection="1">
      <alignment horizontal="center"/>
      <protection locked="0"/>
    </xf>
    <xf numFmtId="0" fontId="44" fillId="0" borderId="37" xfId="0" applyFont="1" applyBorder="1" applyAlignment="1" applyProtection="1">
      <alignment horizontal="center"/>
      <protection locked="0"/>
    </xf>
    <xf numFmtId="0" fontId="44" fillId="0" borderId="5" xfId="0" applyFont="1" applyBorder="1" applyAlignment="1" applyProtection="1">
      <alignment horizontal="center"/>
      <protection locked="0"/>
    </xf>
    <xf numFmtId="0" fontId="44" fillId="0" borderId="62" xfId="0" applyFont="1" applyBorder="1" applyAlignment="1" applyProtection="1">
      <alignment horizontal="center"/>
      <protection locked="0"/>
    </xf>
    <xf numFmtId="0" fontId="44" fillId="0" borderId="38" xfId="0" applyFont="1" applyBorder="1" applyAlignment="1" applyProtection="1">
      <alignment horizontal="center"/>
      <protection locked="0"/>
    </xf>
    <xf numFmtId="0" fontId="44" fillId="0" borderId="3" xfId="0" applyFont="1" applyBorder="1" applyAlignment="1" applyProtection="1">
      <alignment horizontal="center"/>
      <protection locked="0"/>
    </xf>
    <xf numFmtId="0" fontId="44" fillId="0" borderId="50" xfId="0" applyFont="1" applyBorder="1" applyAlignment="1" applyProtection="1">
      <alignment horizontal="center"/>
      <protection locked="0"/>
    </xf>
    <xf numFmtId="0" fontId="44" fillId="0" borderId="4" xfId="0" applyFont="1" applyBorder="1" applyAlignment="1" applyProtection="1">
      <alignment horizontal="center"/>
      <protection locked="0"/>
    </xf>
    <xf numFmtId="164" fontId="6" fillId="0" borderId="0" xfId="0" applyNumberFormat="1" applyFont="1" applyBorder="1" applyAlignment="1">
      <alignment horizontal="center"/>
    </xf>
    <xf numFmtId="0" fontId="21" fillId="0" borderId="0" xfId="0" applyFont="1" applyBorder="1" applyAlignment="1">
      <alignment horizontal="left"/>
    </xf>
    <xf numFmtId="0" fontId="26" fillId="0" borderId="0" xfId="0" applyFont="1" applyBorder="1" applyAlignment="1" applyProtection="1">
      <alignment horizontal="center"/>
    </xf>
    <xf numFmtId="0" fontId="26" fillId="0" borderId="0" xfId="0" applyFont="1" applyBorder="1" applyAlignment="1">
      <alignment horizontal="center"/>
    </xf>
    <xf numFmtId="0" fontId="27" fillId="0" borderId="0" xfId="0" applyFont="1" applyBorder="1" applyAlignment="1">
      <alignment horizontal="left"/>
    </xf>
    <xf numFmtId="0" fontId="28" fillId="0" borderId="0" xfId="0" applyFont="1" applyBorder="1" applyAlignment="1">
      <alignment horizontal="left"/>
    </xf>
    <xf numFmtId="0" fontId="28" fillId="0" borderId="0" xfId="0" applyFont="1" applyBorder="1" applyAlignment="1">
      <alignment horizontal="center"/>
    </xf>
    <xf numFmtId="0" fontId="30" fillId="0" borderId="0" xfId="0" applyFont="1" applyBorder="1" applyAlignment="1">
      <alignment horizontal="center"/>
    </xf>
    <xf numFmtId="1" fontId="1" fillId="0" borderId="1" xfId="0" applyNumberFormat="1" applyFont="1" applyBorder="1" applyAlignment="1" applyProtection="1">
      <alignment horizontal="left"/>
      <protection locked="0"/>
    </xf>
    <xf numFmtId="0" fontId="9" fillId="0" borderId="0" xfId="0" applyFont="1" applyFill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2" fontId="9" fillId="0" borderId="0" xfId="0" applyNumberFormat="1" applyFont="1" applyBorder="1" applyAlignment="1">
      <alignment horizontal="center"/>
    </xf>
    <xf numFmtId="0" fontId="4" fillId="2" borderId="6" xfId="0" applyFont="1" applyFill="1" applyBorder="1" applyAlignment="1" applyProtection="1">
      <alignment horizontal="center"/>
    </xf>
    <xf numFmtId="0" fontId="4" fillId="2" borderId="43" xfId="0" applyFont="1" applyFill="1" applyBorder="1" applyAlignment="1" applyProtection="1">
      <alignment horizontal="center"/>
    </xf>
    <xf numFmtId="0" fontId="1" fillId="0" borderId="1" xfId="0" applyFont="1" applyBorder="1" applyAlignment="1" applyProtection="1">
      <alignment horizontal="center"/>
    </xf>
    <xf numFmtId="0" fontId="1" fillId="0" borderId="4" xfId="0" applyFont="1" applyBorder="1" applyAlignment="1" applyProtection="1">
      <alignment horizontal="center"/>
    </xf>
    <xf numFmtId="0" fontId="9" fillId="0" borderId="0" xfId="0" applyFont="1" applyBorder="1" applyAlignment="1" applyProtection="1">
      <alignment horizontal="center"/>
    </xf>
    <xf numFmtId="16" fontId="24" fillId="0" borderId="0" xfId="0" applyNumberFormat="1" applyFont="1" applyBorder="1" applyAlignment="1">
      <alignment horizontal="center"/>
    </xf>
    <xf numFmtId="164" fontId="4" fillId="0" borderId="34" xfId="0" applyNumberFormat="1" applyFont="1" applyBorder="1" applyAlignment="1" applyProtection="1">
      <alignment horizontal="left"/>
    </xf>
    <xf numFmtId="0" fontId="4" fillId="2" borderId="72" xfId="0" applyFont="1" applyFill="1" applyBorder="1" applyAlignment="1" applyProtection="1">
      <alignment horizontal="center"/>
    </xf>
    <xf numFmtId="0" fontId="4" fillId="2" borderId="69" xfId="0" applyFont="1" applyFill="1" applyBorder="1" applyAlignment="1" applyProtection="1">
      <alignment horizontal="center"/>
    </xf>
    <xf numFmtId="0" fontId="4" fillId="2" borderId="30" xfId="0" applyFont="1" applyFill="1" applyBorder="1" applyAlignment="1" applyProtection="1">
      <alignment horizontal="center"/>
    </xf>
    <xf numFmtId="0" fontId="4" fillId="2" borderId="64" xfId="0" applyFont="1" applyFill="1" applyBorder="1" applyAlignment="1" applyProtection="1">
      <alignment horizontal="center"/>
    </xf>
    <xf numFmtId="0" fontId="4" fillId="2" borderId="37" xfId="0" applyFont="1" applyFill="1" applyBorder="1" applyAlignment="1" applyProtection="1">
      <alignment horizontal="center"/>
    </xf>
    <xf numFmtId="0" fontId="4" fillId="2" borderId="5" xfId="0" applyFont="1" applyFill="1" applyBorder="1" applyAlignment="1" applyProtection="1">
      <alignment horizontal="center"/>
    </xf>
    <xf numFmtId="0" fontId="4" fillId="2" borderId="62" xfId="0" applyFont="1" applyFill="1" applyBorder="1" applyAlignment="1" applyProtection="1">
      <alignment horizontal="center"/>
    </xf>
    <xf numFmtId="0" fontId="44" fillId="0" borderId="9" xfId="0" applyFont="1" applyBorder="1" applyAlignment="1" applyProtection="1">
      <alignment horizontal="center"/>
      <protection locked="0"/>
    </xf>
    <xf numFmtId="0" fontId="44" fillId="0" borderId="49" xfId="0" applyFont="1" applyBorder="1" applyAlignment="1" applyProtection="1">
      <alignment horizontal="center"/>
      <protection locked="0"/>
    </xf>
    <xf numFmtId="0" fontId="44" fillId="0" borderId="51" xfId="0" applyFont="1" applyBorder="1" applyAlignment="1" applyProtection="1">
      <alignment horizontal="center"/>
      <protection locked="0"/>
    </xf>
    <xf numFmtId="0" fontId="44" fillId="0" borderId="12" xfId="0" applyFont="1" applyBorder="1" applyAlignment="1" applyProtection="1">
      <alignment horizontal="center"/>
      <protection locked="0"/>
    </xf>
    <xf numFmtId="0" fontId="44" fillId="0" borderId="58" xfId="0" applyFont="1" applyBorder="1" applyAlignment="1" applyProtection="1">
      <alignment horizontal="center"/>
      <protection locked="0"/>
    </xf>
    <xf numFmtId="0" fontId="44" fillId="0" borderId="0" xfId="0" applyFont="1" applyBorder="1" applyAlignment="1" applyProtection="1">
      <alignment horizontal="center"/>
      <protection locked="0"/>
    </xf>
    <xf numFmtId="0" fontId="2" fillId="0" borderId="34" xfId="0" applyFont="1" applyBorder="1" applyAlignment="1">
      <alignment horizontal="left"/>
    </xf>
    <xf numFmtId="2" fontId="21" fillId="0" borderId="45" xfId="0" applyNumberFormat="1" applyFont="1" applyBorder="1" applyAlignment="1">
      <alignment horizontal="center"/>
    </xf>
    <xf numFmtId="2" fontId="21" fillId="0" borderId="41" xfId="0" applyNumberFormat="1" applyFont="1" applyBorder="1" applyAlignment="1">
      <alignment horizontal="center"/>
    </xf>
    <xf numFmtId="0" fontId="1" fillId="0" borderId="11" xfId="0" applyFont="1" applyBorder="1" applyAlignment="1" applyProtection="1">
      <alignment horizontal="left"/>
    </xf>
    <xf numFmtId="0" fontId="4" fillId="7" borderId="11" xfId="0" applyFont="1" applyFill="1" applyBorder="1" applyAlignment="1" applyProtection="1">
      <alignment horizontal="left"/>
    </xf>
    <xf numFmtId="16" fontId="1" fillId="0" borderId="74" xfId="0" quotePrefix="1" applyNumberFormat="1" applyFont="1" applyBorder="1" applyAlignment="1" applyProtection="1">
      <alignment horizontal="left"/>
    </xf>
    <xf numFmtId="0" fontId="1" fillId="0" borderId="15" xfId="0" quotePrefix="1" applyFont="1" applyBorder="1" applyAlignment="1" applyProtection="1">
      <alignment horizontal="left"/>
    </xf>
    <xf numFmtId="0" fontId="1" fillId="0" borderId="68" xfId="0" applyFont="1" applyBorder="1" applyAlignment="1" applyProtection="1">
      <alignment horizontal="left"/>
    </xf>
    <xf numFmtId="0" fontId="1" fillId="7" borderId="1" xfId="0" applyFont="1" applyFill="1" applyBorder="1" applyAlignment="1" applyProtection="1">
      <alignment horizontal="left"/>
    </xf>
    <xf numFmtId="16" fontId="1" fillId="7" borderId="1" xfId="0" quotePrefix="1" applyNumberFormat="1" applyFont="1" applyFill="1" applyBorder="1" applyAlignment="1" applyProtection="1">
      <alignment horizontal="left"/>
    </xf>
    <xf numFmtId="0" fontId="1" fillId="7" borderId="1" xfId="0" quotePrefix="1" applyFont="1" applyFill="1" applyBorder="1" applyAlignment="1" applyProtection="1">
      <alignment horizontal="left"/>
    </xf>
    <xf numFmtId="0" fontId="4" fillId="3" borderId="25" xfId="0" quotePrefix="1" applyFont="1" applyFill="1" applyBorder="1" applyAlignment="1" applyProtection="1">
      <alignment horizontal="left"/>
    </xf>
    <xf numFmtId="0" fontId="4" fillId="3" borderId="75" xfId="0" applyFont="1" applyFill="1" applyBorder="1" applyAlignment="1" applyProtection="1">
      <alignment horizontal="left"/>
    </xf>
    <xf numFmtId="0" fontId="4" fillId="3" borderId="71" xfId="0" quotePrefix="1" applyFont="1" applyFill="1" applyBorder="1" applyAlignment="1" applyProtection="1">
      <alignment horizontal="left"/>
    </xf>
    <xf numFmtId="0" fontId="1" fillId="0" borderId="57" xfId="0" applyFont="1" applyBorder="1" applyAlignment="1" applyProtection="1">
      <alignment horizontal="left"/>
    </xf>
    <xf numFmtId="0" fontId="1" fillId="7" borderId="3" xfId="0" applyFont="1" applyFill="1" applyBorder="1" applyAlignment="1" applyProtection="1">
      <alignment horizontal="left"/>
    </xf>
    <xf numFmtId="2" fontId="9" fillId="0" borderId="41" xfId="0" applyNumberFormat="1" applyFont="1" applyBorder="1" applyAlignment="1">
      <alignment horizontal="center"/>
    </xf>
    <xf numFmtId="0" fontId="3" fillId="2" borderId="7" xfId="0" applyFont="1" applyFill="1" applyBorder="1" applyAlignment="1" applyProtection="1">
      <alignment horizontal="center"/>
      <protection locked="0"/>
    </xf>
    <xf numFmtId="0" fontId="4" fillId="2" borderId="54" xfId="0" applyFont="1" applyFill="1" applyBorder="1" applyAlignment="1" applyProtection="1">
      <alignment horizontal="center"/>
    </xf>
    <xf numFmtId="2" fontId="21" fillId="0" borderId="21" xfId="0" applyNumberFormat="1" applyFont="1" applyBorder="1" applyAlignment="1">
      <alignment horizontal="left"/>
    </xf>
    <xf numFmtId="2" fontId="11" fillId="0" borderId="11" xfId="0" applyNumberFormat="1" applyFont="1" applyBorder="1" applyAlignment="1">
      <alignment horizontal="left"/>
    </xf>
    <xf numFmtId="2" fontId="11" fillId="0" borderId="27" xfId="0" applyNumberFormat="1" applyFont="1" applyBorder="1" applyAlignment="1">
      <alignment horizontal="left"/>
    </xf>
    <xf numFmtId="2" fontId="13" fillId="3" borderId="12" xfId="0" applyNumberFormat="1" applyFont="1" applyFill="1" applyBorder="1" applyAlignment="1">
      <alignment horizontal="center"/>
    </xf>
    <xf numFmtId="2" fontId="13" fillId="3" borderId="27" xfId="0" applyNumberFormat="1" applyFont="1" applyFill="1" applyBorder="1" applyAlignment="1">
      <alignment horizontal="center"/>
    </xf>
    <xf numFmtId="0" fontId="21" fillId="0" borderId="21" xfId="0" applyFont="1" applyBorder="1" applyAlignment="1">
      <alignment horizontal="center"/>
    </xf>
    <xf numFmtId="0" fontId="21" fillId="0" borderId="45" xfId="0" applyFont="1" applyBorder="1" applyAlignment="1"/>
    <xf numFmtId="0" fontId="21" fillId="0" borderId="35" xfId="0" applyFont="1" applyBorder="1" applyAlignment="1"/>
    <xf numFmtId="0" fontId="21" fillId="0" borderId="41" xfId="0" applyFont="1" applyBorder="1" applyAlignment="1"/>
    <xf numFmtId="0" fontId="21" fillId="0" borderId="66" xfId="0" applyFont="1" applyBorder="1" applyAlignment="1"/>
    <xf numFmtId="0" fontId="21" fillId="0" borderId="40" xfId="0" applyFont="1" applyBorder="1" applyAlignment="1"/>
    <xf numFmtId="0" fontId="21" fillId="0" borderId="22" xfId="0" applyFont="1" applyBorder="1" applyAlignment="1"/>
    <xf numFmtId="0" fontId="21" fillId="0" borderId="23" xfId="0" applyFont="1" applyBorder="1" applyAlignment="1"/>
    <xf numFmtId="0" fontId="21" fillId="0" borderId="24" xfId="0" applyFont="1" applyBorder="1" applyAlignment="1"/>
    <xf numFmtId="0" fontId="21" fillId="0" borderId="74" xfId="0" applyFont="1" applyBorder="1" applyAlignment="1"/>
    <xf numFmtId="0" fontId="21" fillId="0" borderId="15" xfId="0" applyFont="1" applyBorder="1" applyAlignment="1"/>
    <xf numFmtId="0" fontId="9" fillId="0" borderId="45" xfId="0" applyFont="1" applyBorder="1" applyAlignment="1"/>
    <xf numFmtId="0" fontId="9" fillId="0" borderId="35" xfId="0" applyFont="1" applyBorder="1" applyAlignment="1"/>
    <xf numFmtId="0" fontId="9" fillId="0" borderId="41" xfId="0" applyFont="1" applyBorder="1" applyAlignment="1"/>
    <xf numFmtId="0" fontId="9" fillId="0" borderId="66" xfId="0" applyFont="1" applyBorder="1" applyAlignment="1"/>
    <xf numFmtId="0" fontId="9" fillId="0" borderId="40" xfId="0" applyFont="1" applyBorder="1" applyAlignment="1"/>
    <xf numFmtId="0" fontId="2" fillId="0" borderId="9" xfId="0" applyFont="1" applyBorder="1" applyAlignment="1">
      <alignment horizontal="left" textRotation="90"/>
    </xf>
    <xf numFmtId="0" fontId="2" fillId="0" borderId="10" xfId="0" applyFont="1" applyBorder="1" applyAlignment="1">
      <alignment horizontal="left" textRotation="90"/>
    </xf>
    <xf numFmtId="0" fontId="2" fillId="0" borderId="57" xfId="0" applyFont="1" applyBorder="1" applyAlignment="1">
      <alignment horizontal="left" textRotation="90"/>
    </xf>
    <xf numFmtId="0" fontId="4" fillId="0" borderId="25" xfId="0" applyFont="1" applyBorder="1" applyAlignment="1" applyProtection="1">
      <alignment horizontal="left"/>
    </xf>
    <xf numFmtId="0" fontId="4" fillId="0" borderId="71" xfId="0" applyFont="1" applyBorder="1" applyAlignment="1" applyProtection="1">
      <alignment horizontal="left"/>
    </xf>
    <xf numFmtId="1" fontId="1" fillId="0" borderId="4" xfId="0" applyNumberFormat="1" applyFont="1" applyBorder="1" applyAlignment="1" applyProtection="1">
      <alignment horizontal="left"/>
      <protection locked="0"/>
    </xf>
    <xf numFmtId="164" fontId="9" fillId="0" borderId="35" xfId="0" applyNumberFormat="1" applyFont="1" applyBorder="1" applyAlignment="1">
      <alignment horizontal="center"/>
    </xf>
    <xf numFmtId="0" fontId="0" fillId="0" borderId="1" xfId="0" applyFill="1" applyBorder="1"/>
    <xf numFmtId="0" fontId="2" fillId="0" borderId="14" xfId="0" applyFont="1" applyBorder="1" applyAlignment="1">
      <alignment horizontal="left"/>
    </xf>
    <xf numFmtId="0" fontId="1" fillId="0" borderId="0" xfId="0" applyFont="1" applyFill="1" applyBorder="1" applyAlignment="1" applyProtection="1">
      <alignment horizontal="center"/>
      <protection locked="0"/>
    </xf>
    <xf numFmtId="0" fontId="4" fillId="3" borderId="0" xfId="0" quotePrefix="1" applyFont="1" applyFill="1" applyBorder="1" applyAlignment="1" applyProtection="1">
      <alignment horizontal="left"/>
    </xf>
    <xf numFmtId="0" fontId="4" fillId="3" borderId="0" xfId="0" applyFont="1" applyFill="1" applyBorder="1" applyAlignment="1" applyProtection="1">
      <alignment horizontal="left"/>
    </xf>
    <xf numFmtId="2" fontId="5" fillId="3" borderId="0" xfId="0" applyNumberFormat="1" applyFont="1" applyFill="1" applyBorder="1" applyAlignment="1" applyProtection="1">
      <alignment horizontal="left"/>
    </xf>
    <xf numFmtId="164" fontId="4" fillId="3" borderId="0" xfId="0" applyNumberFormat="1" applyFont="1" applyFill="1" applyBorder="1" applyAlignment="1" applyProtection="1">
      <alignment horizontal="left"/>
    </xf>
    <xf numFmtId="0" fontId="9" fillId="0" borderId="42" xfId="0" applyFont="1" applyBorder="1" applyAlignment="1" applyProtection="1">
      <alignment horizontal="center"/>
    </xf>
    <xf numFmtId="0" fontId="11" fillId="0" borderId="43" xfId="0" applyFont="1" applyBorder="1" applyAlignment="1" applyProtection="1">
      <alignment horizontal="center"/>
    </xf>
    <xf numFmtId="0" fontId="11" fillId="0" borderId="43" xfId="0" applyFont="1" applyBorder="1" applyAlignment="1">
      <alignment horizontal="center"/>
    </xf>
    <xf numFmtId="0" fontId="11" fillId="0" borderId="44" xfId="0" applyFont="1" applyBorder="1" applyAlignment="1">
      <alignment horizontal="center"/>
    </xf>
    <xf numFmtId="164" fontId="9" fillId="0" borderId="30" xfId="0" applyNumberFormat="1" applyFont="1" applyBorder="1" applyAlignment="1">
      <alignment horizontal="center"/>
    </xf>
    <xf numFmtId="1" fontId="11" fillId="0" borderId="6" xfId="0" applyNumberFormat="1" applyFont="1" applyBorder="1" applyAlignment="1" applyProtection="1">
      <alignment horizontal="center"/>
    </xf>
    <xf numFmtId="1" fontId="11" fillId="0" borderId="43" xfId="0" applyNumberFormat="1" applyFont="1" applyBorder="1" applyAlignment="1" applyProtection="1">
      <alignment horizontal="center"/>
    </xf>
    <xf numFmtId="1" fontId="38" fillId="0" borderId="47" xfId="0" applyNumberFormat="1" applyFont="1" applyBorder="1" applyAlignment="1">
      <alignment horizontal="center"/>
    </xf>
    <xf numFmtId="0" fontId="1" fillId="2" borderId="1" xfId="0" applyFont="1" applyFill="1" applyBorder="1" applyAlignment="1" applyProtection="1">
      <alignment horizontal="center"/>
      <protection locked="0"/>
    </xf>
    <xf numFmtId="0" fontId="18" fillId="0" borderId="0" xfId="0" applyFont="1" applyFill="1" applyBorder="1" applyAlignment="1">
      <alignment horizontal="left"/>
    </xf>
    <xf numFmtId="2" fontId="2" fillId="0" borderId="1" xfId="0" applyNumberFormat="1" applyFont="1" applyBorder="1" applyAlignment="1">
      <alignment horizontal="left"/>
    </xf>
    <xf numFmtId="2" fontId="2" fillId="0" borderId="11" xfId="0" applyNumberFormat="1" applyFont="1" applyBorder="1" applyAlignment="1">
      <alignment horizontal="left"/>
    </xf>
    <xf numFmtId="0" fontId="13" fillId="0" borderId="0" xfId="0" applyFont="1" applyBorder="1"/>
    <xf numFmtId="0" fontId="44" fillId="0" borderId="0" xfId="0" applyFont="1" applyFill="1" applyBorder="1" applyAlignment="1" applyProtection="1">
      <alignment horizontal="center"/>
      <protection locked="0"/>
    </xf>
    <xf numFmtId="0" fontId="14" fillId="0" borderId="0" xfId="0" applyFont="1" applyFill="1" applyAlignment="1">
      <alignment horizontal="center"/>
    </xf>
    <xf numFmtId="0" fontId="13" fillId="0" borderId="0" xfId="0" applyFont="1" applyFill="1" applyBorder="1" applyAlignment="1">
      <alignment horizontal="left"/>
    </xf>
    <xf numFmtId="0" fontId="13" fillId="0" borderId="0" xfId="0" applyFont="1" applyFill="1"/>
    <xf numFmtId="0" fontId="16" fillId="0" borderId="0" xfId="0" applyFont="1" applyFill="1" applyBorder="1" applyAlignment="1" applyProtection="1">
      <alignment horizontal="center"/>
    </xf>
    <xf numFmtId="0" fontId="16" fillId="0" borderId="0" xfId="0" applyFont="1" applyFill="1" applyBorder="1" applyAlignment="1" applyProtection="1">
      <alignment horizontal="center"/>
      <protection locked="0"/>
    </xf>
    <xf numFmtId="0" fontId="4" fillId="0" borderId="0" xfId="0" quotePrefix="1" applyFont="1" applyFill="1" applyBorder="1" applyAlignment="1" applyProtection="1">
      <alignment horizontal="center"/>
    </xf>
    <xf numFmtId="0" fontId="1" fillId="2" borderId="49" xfId="0" applyFont="1" applyFill="1" applyBorder="1" applyAlignment="1" applyProtection="1">
      <alignment horizontal="center"/>
      <protection locked="0"/>
    </xf>
    <xf numFmtId="2" fontId="21" fillId="0" borderId="0" xfId="0" applyNumberFormat="1" applyFont="1" applyBorder="1" applyAlignment="1">
      <alignment horizontal="left"/>
    </xf>
    <xf numFmtId="2" fontId="21" fillId="0" borderId="0" xfId="0" applyNumberFormat="1" applyFont="1" applyBorder="1" applyAlignment="1">
      <alignment horizontal="center"/>
    </xf>
    <xf numFmtId="0" fontId="0" fillId="0" borderId="61" xfId="0" applyBorder="1"/>
    <xf numFmtId="2" fontId="0" fillId="0" borderId="33" xfId="0" applyNumberFormat="1" applyBorder="1"/>
    <xf numFmtId="2" fontId="0" fillId="0" borderId="26" xfId="0" applyNumberFormat="1" applyBorder="1"/>
    <xf numFmtId="0" fontId="0" fillId="0" borderId="41" xfId="0" applyBorder="1"/>
    <xf numFmtId="2" fontId="13" fillId="0" borderId="0" xfId="0" applyNumberFormat="1" applyFont="1" applyFill="1" applyBorder="1" applyAlignment="1">
      <alignment horizontal="center"/>
    </xf>
    <xf numFmtId="2" fontId="39" fillId="0" borderId="0" xfId="0" applyNumberFormat="1" applyFont="1" applyFill="1" applyBorder="1" applyAlignment="1">
      <alignment horizontal="center"/>
    </xf>
    <xf numFmtId="0" fontId="3" fillId="0" borderId="1" xfId="0" applyFont="1" applyBorder="1" applyAlignment="1" applyProtection="1">
      <alignment horizontal="center"/>
      <protection locked="0"/>
    </xf>
    <xf numFmtId="0" fontId="4" fillId="2" borderId="42" xfId="0" applyFont="1" applyFill="1" applyBorder="1" applyAlignment="1" applyProtection="1">
      <alignment horizontal="center"/>
    </xf>
    <xf numFmtId="2" fontId="39" fillId="2" borderId="65" xfId="0" applyNumberFormat="1" applyFont="1" applyFill="1" applyBorder="1" applyAlignment="1">
      <alignment horizontal="center"/>
    </xf>
    <xf numFmtId="0" fontId="3" fillId="2" borderId="1" xfId="0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horizontal="center"/>
      <protection locked="0"/>
    </xf>
    <xf numFmtId="0" fontId="13" fillId="2" borderId="1" xfId="0" applyFont="1" applyFill="1" applyBorder="1"/>
    <xf numFmtId="0" fontId="3" fillId="0" borderId="10" xfId="0" applyFont="1" applyBorder="1" applyAlignment="1" applyProtection="1">
      <alignment horizontal="center"/>
      <protection locked="0"/>
    </xf>
    <xf numFmtId="2" fontId="13" fillId="3" borderId="11" xfId="0" applyNumberFormat="1" applyFont="1" applyFill="1" applyBorder="1" applyAlignment="1">
      <alignment horizontal="center"/>
    </xf>
    <xf numFmtId="2" fontId="39" fillId="2" borderId="11" xfId="0" applyNumberFormat="1" applyFont="1" applyFill="1" applyBorder="1" applyAlignment="1">
      <alignment horizontal="center"/>
    </xf>
    <xf numFmtId="0" fontId="2" fillId="0" borderId="42" xfId="0" applyFont="1" applyBorder="1" applyAlignment="1" applyProtection="1">
      <alignment horizontal="left"/>
    </xf>
    <xf numFmtId="0" fontId="2" fillId="0" borderId="43" xfId="0" applyFont="1" applyBorder="1" applyAlignment="1" applyProtection="1">
      <alignment horizontal="left"/>
    </xf>
    <xf numFmtId="0" fontId="4" fillId="3" borderId="66" xfId="0" quotePrefix="1" applyFont="1" applyFill="1" applyBorder="1" applyAlignment="1" applyProtection="1">
      <alignment horizontal="left"/>
    </xf>
    <xf numFmtId="0" fontId="4" fillId="3" borderId="40" xfId="0" applyFont="1" applyFill="1" applyBorder="1" applyAlignment="1" applyProtection="1">
      <alignment horizontal="left"/>
    </xf>
    <xf numFmtId="0" fontId="1" fillId="0" borderId="48" xfId="0" applyFont="1" applyBorder="1" applyAlignment="1" applyProtection="1">
      <alignment horizontal="left"/>
    </xf>
    <xf numFmtId="0" fontId="3" fillId="3" borderId="0" xfId="0" applyFont="1" applyFill="1" applyBorder="1" applyAlignment="1" applyProtection="1">
      <alignment horizontal="left"/>
      <protection locked="0"/>
    </xf>
    <xf numFmtId="0" fontId="1" fillId="0" borderId="62" xfId="0" applyFont="1" applyBorder="1" applyAlignment="1" applyProtection="1">
      <alignment horizontal="left"/>
    </xf>
    <xf numFmtId="0" fontId="1" fillId="0" borderId="50" xfId="0" applyFont="1" applyBorder="1" applyAlignment="1" applyProtection="1">
      <alignment horizontal="left"/>
    </xf>
    <xf numFmtId="0" fontId="4" fillId="2" borderId="50" xfId="0" applyFont="1" applyFill="1" applyBorder="1" applyAlignment="1" applyProtection="1">
      <alignment horizontal="left"/>
    </xf>
    <xf numFmtId="0" fontId="4" fillId="2" borderId="63" xfId="0" applyFont="1" applyFill="1" applyBorder="1" applyAlignment="1" applyProtection="1">
      <alignment horizontal="left"/>
    </xf>
    <xf numFmtId="0" fontId="4" fillId="3" borderId="34" xfId="0" quotePrefix="1" applyFont="1" applyFill="1" applyBorder="1" applyAlignment="1" applyProtection="1">
      <alignment horizontal="left"/>
    </xf>
    <xf numFmtId="0" fontId="1" fillId="0" borderId="9" xfId="0" applyFont="1" applyBorder="1" applyAlignment="1" applyProtection="1">
      <alignment horizontal="left"/>
      <protection locked="0"/>
    </xf>
    <xf numFmtId="0" fontId="1" fillId="0" borderId="3" xfId="0" applyFont="1" applyBorder="1" applyAlignment="1" applyProtection="1">
      <alignment horizontal="left"/>
      <protection locked="0"/>
    </xf>
    <xf numFmtId="0" fontId="4" fillId="3" borderId="39" xfId="0" applyFont="1" applyFill="1" applyBorder="1" applyAlignment="1" applyProtection="1">
      <alignment horizontal="left"/>
    </xf>
    <xf numFmtId="0" fontId="3" fillId="3" borderId="67" xfId="0" applyFont="1" applyFill="1" applyBorder="1" applyAlignment="1" applyProtection="1">
      <alignment horizontal="left"/>
      <protection locked="0"/>
    </xf>
    <xf numFmtId="2" fontId="4" fillId="3" borderId="66" xfId="0" applyNumberFormat="1" applyFont="1" applyFill="1" applyBorder="1" applyAlignment="1" applyProtection="1">
      <alignment horizontal="left"/>
    </xf>
    <xf numFmtId="0" fontId="4" fillId="3" borderId="40" xfId="0" quotePrefix="1" applyFont="1" applyFill="1" applyBorder="1" applyAlignment="1" applyProtection="1">
      <alignment horizontal="left"/>
    </xf>
    <xf numFmtId="0" fontId="3" fillId="3" borderId="28" xfId="0" applyFont="1" applyFill="1" applyBorder="1" applyAlignment="1" applyProtection="1">
      <alignment horizontal="left"/>
      <protection locked="0"/>
    </xf>
    <xf numFmtId="0" fontId="1" fillId="0" borderId="72" xfId="0" applyFont="1" applyBorder="1" applyAlignment="1" applyProtection="1">
      <alignment horizontal="center"/>
    </xf>
    <xf numFmtId="0" fontId="9" fillId="0" borderId="0" xfId="0" applyFont="1" applyBorder="1" applyAlignment="1">
      <alignment horizontal="left"/>
    </xf>
    <xf numFmtId="2" fontId="9" fillId="0" borderId="45" xfId="0" applyNumberFormat="1" applyFont="1" applyBorder="1" applyAlignment="1">
      <alignment horizontal="center"/>
    </xf>
    <xf numFmtId="0" fontId="0" fillId="0" borderId="0" xfId="0" applyBorder="1" applyAlignment="1"/>
    <xf numFmtId="1" fontId="1" fillId="0" borderId="13" xfId="0" applyNumberFormat="1" applyFont="1" applyBorder="1" applyAlignment="1" applyProtection="1">
      <alignment horizontal="left"/>
      <protection locked="0"/>
    </xf>
    <xf numFmtId="164" fontId="9" fillId="0" borderId="70" xfId="0" applyNumberFormat="1" applyFont="1" applyBorder="1" applyAlignment="1">
      <alignment horizontal="center"/>
    </xf>
    <xf numFmtId="0" fontId="41" fillId="0" borderId="0" xfId="0" applyFont="1" applyBorder="1" applyAlignment="1">
      <alignment horizontal="left"/>
    </xf>
    <xf numFmtId="0" fontId="2" fillId="0" borderId="60" xfId="0" applyFont="1" applyBorder="1" applyAlignment="1">
      <alignment horizontal="left"/>
    </xf>
    <xf numFmtId="0" fontId="46" fillId="3" borderId="4" xfId="0" applyFont="1" applyFill="1" applyBorder="1" applyAlignment="1" applyProtection="1">
      <alignment horizontal="center"/>
    </xf>
    <xf numFmtId="0" fontId="46" fillId="3" borderId="12" xfId="0" applyFont="1" applyFill="1" applyBorder="1" applyAlignment="1" applyProtection="1">
      <alignment horizontal="center"/>
    </xf>
    <xf numFmtId="2" fontId="47" fillId="2" borderId="27" xfId="0" applyNumberFormat="1" applyFont="1" applyFill="1" applyBorder="1" applyAlignment="1">
      <alignment horizontal="center"/>
    </xf>
    <xf numFmtId="2" fontId="46" fillId="2" borderId="0" xfId="0" applyNumberFormat="1" applyFont="1" applyFill="1" applyBorder="1" applyAlignment="1" applyProtection="1">
      <alignment horizontal="left"/>
    </xf>
    <xf numFmtId="0" fontId="46" fillId="3" borderId="12" xfId="0" quotePrefix="1" applyFont="1" applyFill="1" applyBorder="1" applyAlignment="1" applyProtection="1">
      <alignment horizontal="left"/>
    </xf>
    <xf numFmtId="0" fontId="46" fillId="3" borderId="4" xfId="0" applyFont="1" applyFill="1" applyBorder="1" applyAlignment="1" applyProtection="1">
      <alignment horizontal="left"/>
    </xf>
    <xf numFmtId="2" fontId="48" fillId="3" borderId="57" xfId="0" applyNumberFormat="1" applyFont="1" applyFill="1" applyBorder="1" applyAlignment="1">
      <alignment horizontal="center"/>
    </xf>
    <xf numFmtId="2" fontId="46" fillId="3" borderId="0" xfId="0" applyNumberFormat="1" applyFont="1" applyFill="1" applyBorder="1" applyAlignment="1" applyProtection="1">
      <alignment horizontal="left"/>
    </xf>
    <xf numFmtId="0" fontId="49" fillId="0" borderId="0" xfId="0" applyFont="1"/>
    <xf numFmtId="0" fontId="50" fillId="0" borderId="0" xfId="0" applyFont="1" applyFill="1" applyBorder="1" applyAlignment="1">
      <alignment horizontal="left"/>
    </xf>
    <xf numFmtId="0" fontId="51" fillId="0" borderId="0" xfId="0" applyFont="1" applyFill="1" applyBorder="1"/>
    <xf numFmtId="0" fontId="1" fillId="0" borderId="76" xfId="0" applyFont="1" applyFill="1" applyBorder="1" applyAlignment="1" applyProtection="1">
      <alignment horizontal="left"/>
    </xf>
    <xf numFmtId="0" fontId="1" fillId="0" borderId="77" xfId="0" applyFont="1" applyFill="1" applyBorder="1" applyAlignment="1" applyProtection="1">
      <alignment horizontal="left"/>
    </xf>
    <xf numFmtId="0" fontId="1" fillId="0" borderId="52" xfId="0" applyFont="1" applyBorder="1" applyAlignment="1" applyProtection="1">
      <alignment horizontal="center"/>
    </xf>
    <xf numFmtId="0" fontId="1" fillId="0" borderId="74" xfId="0" applyFont="1" applyBorder="1" applyAlignment="1" applyProtection="1">
      <alignment horizontal="center"/>
    </xf>
    <xf numFmtId="0" fontId="39" fillId="0" borderId="1" xfId="0" applyFont="1" applyBorder="1" applyAlignment="1">
      <alignment horizontal="center"/>
    </xf>
    <xf numFmtId="0" fontId="39" fillId="0" borderId="1" xfId="0" applyFont="1" applyFill="1" applyBorder="1" applyAlignment="1">
      <alignment horizontal="center"/>
    </xf>
    <xf numFmtId="2" fontId="2" fillId="0" borderId="27" xfId="0" applyNumberFormat="1" applyFont="1" applyBorder="1" applyAlignment="1">
      <alignment horizontal="left"/>
    </xf>
    <xf numFmtId="0" fontId="29" fillId="0" borderId="0" xfId="0" applyFont="1" applyBorder="1" applyAlignment="1" applyProtection="1">
      <alignment horizontal="center"/>
    </xf>
    <xf numFmtId="0" fontId="30" fillId="0" borderId="0" xfId="0" applyFont="1" applyBorder="1" applyAlignment="1" applyProtection="1">
      <alignment horizontal="center"/>
    </xf>
    <xf numFmtId="0" fontId="27" fillId="0" borderId="0" xfId="0" applyFont="1" applyBorder="1" applyAlignment="1" applyProtection="1">
      <alignment horizontal="left"/>
    </xf>
    <xf numFmtId="0" fontId="6" fillId="0" borderId="45" xfId="0" applyFont="1" applyFill="1" applyBorder="1" applyProtection="1"/>
    <xf numFmtId="164" fontId="19" fillId="0" borderId="0" xfId="0" applyNumberFormat="1" applyFont="1" applyBorder="1" applyAlignment="1"/>
    <xf numFmtId="2" fontId="4" fillId="8" borderId="69" xfId="0" applyNumberFormat="1" applyFont="1" applyFill="1" applyBorder="1" applyAlignment="1" applyProtection="1">
      <alignment horizontal="center"/>
      <protection locked="0"/>
    </xf>
    <xf numFmtId="2" fontId="4" fillId="9" borderId="69" xfId="0" applyNumberFormat="1" applyFont="1" applyFill="1" applyBorder="1" applyAlignment="1" applyProtection="1">
      <alignment horizontal="center"/>
      <protection locked="0"/>
    </xf>
    <xf numFmtId="0" fontId="21" fillId="0" borderId="61" xfId="0" applyFont="1" applyBorder="1" applyAlignment="1">
      <alignment horizontal="left"/>
    </xf>
    <xf numFmtId="0" fontId="9" fillId="0" borderId="26" xfId="0" applyFont="1" applyBorder="1" applyAlignment="1">
      <alignment horizontal="left"/>
    </xf>
    <xf numFmtId="0" fontId="9" fillId="0" borderId="70" xfId="0" applyFont="1" applyBorder="1" applyAlignment="1">
      <alignment horizontal="left"/>
    </xf>
    <xf numFmtId="2" fontId="4" fillId="0" borderId="49" xfId="0" applyNumberFormat="1" applyFont="1" applyFill="1" applyBorder="1" applyAlignment="1" applyProtection="1">
      <alignment horizontal="center"/>
      <protection locked="0"/>
    </xf>
    <xf numFmtId="2" fontId="4" fillId="0" borderId="51" xfId="0" applyNumberFormat="1" applyFont="1" applyFill="1" applyBorder="1" applyAlignment="1" applyProtection="1">
      <alignment horizontal="center"/>
      <protection locked="0"/>
    </xf>
    <xf numFmtId="2" fontId="4" fillId="0" borderId="58" xfId="0" applyNumberFormat="1" applyFont="1" applyFill="1" applyBorder="1" applyAlignment="1" applyProtection="1">
      <alignment horizontal="center"/>
      <protection locked="0"/>
    </xf>
    <xf numFmtId="2" fontId="54" fillId="0" borderId="45" xfId="0" applyNumberFormat="1" applyFont="1" applyBorder="1" applyAlignment="1">
      <alignment horizontal="center"/>
    </xf>
    <xf numFmtId="2" fontId="54" fillId="0" borderId="22" xfId="0" applyNumberFormat="1" applyFont="1" applyBorder="1" applyAlignment="1">
      <alignment horizontal="center"/>
    </xf>
    <xf numFmtId="2" fontId="54" fillId="0" borderId="33" xfId="0" applyNumberFormat="1" applyFont="1" applyBorder="1" applyAlignment="1">
      <alignment horizontal="center"/>
    </xf>
    <xf numFmtId="0" fontId="53" fillId="0" borderId="1" xfId="0" applyFont="1" applyBorder="1"/>
    <xf numFmtId="0" fontId="1" fillId="0" borderId="21" xfId="0" applyFont="1" applyBorder="1" applyAlignment="1">
      <alignment horizontal="left"/>
    </xf>
    <xf numFmtId="0" fontId="4" fillId="3" borderId="61" xfId="0" applyFont="1" applyFill="1" applyBorder="1" applyAlignment="1" applyProtection="1">
      <alignment horizontal="center"/>
    </xf>
    <xf numFmtId="0" fontId="4" fillId="3" borderId="25" xfId="0" applyFont="1" applyFill="1" applyBorder="1" applyAlignment="1" applyProtection="1">
      <alignment horizontal="center"/>
    </xf>
    <xf numFmtId="0" fontId="3" fillId="3" borderId="7" xfId="0" applyFont="1" applyFill="1" applyBorder="1" applyAlignment="1" applyProtection="1">
      <alignment horizontal="center"/>
      <protection locked="0"/>
    </xf>
    <xf numFmtId="0" fontId="4" fillId="3" borderId="75" xfId="0" applyFont="1" applyFill="1" applyBorder="1" applyAlignment="1" applyProtection="1">
      <alignment horizontal="center"/>
    </xf>
    <xf numFmtId="0" fontId="4" fillId="3" borderId="13" xfId="0" applyFont="1" applyFill="1" applyBorder="1" applyAlignment="1" applyProtection="1">
      <alignment horizontal="center"/>
    </xf>
    <xf numFmtId="0" fontId="4" fillId="3" borderId="28" xfId="0" applyFont="1" applyFill="1" applyBorder="1" applyAlignment="1" applyProtection="1">
      <alignment horizontal="center"/>
    </xf>
    <xf numFmtId="164" fontId="4" fillId="3" borderId="61" xfId="0" applyNumberFormat="1" applyFont="1" applyFill="1" applyBorder="1" applyAlignment="1" applyProtection="1">
      <alignment horizontal="center"/>
    </xf>
    <xf numFmtId="0" fontId="4" fillId="3" borderId="33" xfId="0" applyFont="1" applyFill="1" applyBorder="1" applyAlignment="1" applyProtection="1">
      <alignment horizontal="center"/>
    </xf>
    <xf numFmtId="1" fontId="4" fillId="3" borderId="33" xfId="0" applyNumberFormat="1" applyFont="1" applyFill="1" applyBorder="1" applyAlignment="1" applyProtection="1">
      <alignment horizontal="center"/>
    </xf>
    <xf numFmtId="1" fontId="4" fillId="3" borderId="61" xfId="0" applyNumberFormat="1" applyFont="1" applyFill="1" applyBorder="1" applyAlignment="1" applyProtection="1">
      <alignment horizontal="center"/>
    </xf>
    <xf numFmtId="1" fontId="4" fillId="0" borderId="1" xfId="0" applyNumberFormat="1" applyFont="1" applyBorder="1" applyAlignment="1" applyProtection="1">
      <alignment horizontal="center"/>
    </xf>
    <xf numFmtId="164" fontId="4" fillId="2" borderId="1" xfId="0" applyNumberFormat="1" applyFont="1" applyFill="1" applyBorder="1" applyAlignment="1" applyProtection="1">
      <alignment horizontal="center"/>
    </xf>
    <xf numFmtId="1" fontId="4" fillId="2" borderId="1" xfId="0" applyNumberFormat="1" applyFont="1" applyFill="1" applyBorder="1" applyAlignment="1" applyProtection="1">
      <alignment horizontal="center"/>
    </xf>
    <xf numFmtId="0" fontId="1" fillId="0" borderId="6" xfId="0" applyFont="1" applyBorder="1" applyAlignment="1" applyProtection="1">
      <alignment horizontal="center"/>
      <protection locked="0"/>
    </xf>
    <xf numFmtId="0" fontId="4" fillId="0" borderId="6" xfId="0" applyFont="1" applyBorder="1" applyAlignment="1" applyProtection="1">
      <alignment horizontal="center"/>
      <protection locked="0"/>
    </xf>
    <xf numFmtId="1" fontId="4" fillId="0" borderId="6" xfId="0" applyNumberFormat="1" applyFont="1" applyBorder="1" applyAlignment="1" applyProtection="1">
      <alignment horizontal="center"/>
    </xf>
    <xf numFmtId="0" fontId="1" fillId="0" borderId="13" xfId="0" applyFont="1" applyBorder="1" applyAlignment="1" applyProtection="1">
      <alignment horizontal="center"/>
    </xf>
    <xf numFmtId="0" fontId="6" fillId="0" borderId="12" xfId="0" applyFont="1" applyBorder="1" applyProtection="1"/>
    <xf numFmtId="0" fontId="6" fillId="0" borderId="4" xfId="0" applyFont="1" applyBorder="1" applyProtection="1"/>
    <xf numFmtId="0" fontId="6" fillId="0" borderId="32" xfId="0" applyFont="1" applyBorder="1" applyProtection="1"/>
    <xf numFmtId="0" fontId="1" fillId="0" borderId="61" xfId="0" applyFont="1" applyBorder="1" applyAlignment="1" applyProtection="1">
      <alignment horizontal="center"/>
    </xf>
    <xf numFmtId="164" fontId="1" fillId="8" borderId="38" xfId="0" applyNumberFormat="1" applyFont="1" applyFill="1" applyBorder="1" applyAlignment="1" applyProtection="1">
      <alignment horizontal="center"/>
    </xf>
    <xf numFmtId="164" fontId="1" fillId="9" borderId="12" xfId="0" applyNumberFormat="1" applyFont="1" applyFill="1" applyBorder="1" applyAlignment="1" applyProtection="1">
      <alignment horizontal="center"/>
    </xf>
    <xf numFmtId="164" fontId="6" fillId="8" borderId="7" xfId="0" applyNumberFormat="1" applyFont="1" applyFill="1" applyBorder="1" applyAlignment="1">
      <alignment horizontal="left"/>
    </xf>
    <xf numFmtId="2" fontId="21" fillId="0" borderId="33" xfId="0" applyNumberFormat="1" applyFont="1" applyBorder="1" applyAlignment="1">
      <alignment horizontal="center"/>
    </xf>
    <xf numFmtId="0" fontId="1" fillId="0" borderId="26" xfId="0" applyFont="1" applyBorder="1" applyAlignment="1" applyProtection="1">
      <alignment horizontal="center"/>
    </xf>
    <xf numFmtId="2" fontId="21" fillId="0" borderId="35" xfId="0" applyNumberFormat="1" applyFont="1" applyBorder="1" applyAlignment="1">
      <alignment horizontal="center"/>
    </xf>
    <xf numFmtId="0" fontId="40" fillId="0" borderId="22" xfId="0" applyFont="1" applyBorder="1" applyAlignment="1" applyProtection="1">
      <alignment horizontal="center"/>
    </xf>
    <xf numFmtId="0" fontId="1" fillId="0" borderId="33" xfId="0" applyFont="1" applyBorder="1" applyAlignment="1" applyProtection="1">
      <alignment horizontal="center"/>
    </xf>
    <xf numFmtId="0" fontId="53" fillId="0" borderId="1" xfId="0" applyFont="1" applyFill="1" applyBorder="1"/>
    <xf numFmtId="164" fontId="4" fillId="0" borderId="0" xfId="0" applyNumberFormat="1" applyFont="1" applyBorder="1" applyAlignment="1" applyProtection="1">
      <alignment horizontal="left"/>
    </xf>
    <xf numFmtId="2" fontId="28" fillId="0" borderId="47" xfId="0" applyNumberFormat="1" applyFont="1" applyBorder="1" applyAlignment="1">
      <alignment horizontal="center"/>
    </xf>
    <xf numFmtId="0" fontId="56" fillId="8" borderId="25" xfId="0" applyFont="1" applyFill="1" applyBorder="1" applyAlignment="1" applyProtection="1">
      <alignment horizontal="left"/>
    </xf>
    <xf numFmtId="0" fontId="56" fillId="8" borderId="13" xfId="0" applyFont="1" applyFill="1" applyBorder="1" applyAlignment="1" applyProtection="1">
      <alignment horizontal="left"/>
      <protection locked="0"/>
    </xf>
    <xf numFmtId="0" fontId="56" fillId="8" borderId="71" xfId="0" applyFont="1" applyFill="1" applyBorder="1" applyAlignment="1" applyProtection="1">
      <alignment horizontal="left"/>
    </xf>
    <xf numFmtId="164" fontId="57" fillId="8" borderId="78" xfId="0" applyNumberFormat="1" applyFont="1" applyFill="1" applyBorder="1" applyAlignment="1">
      <alignment horizontal="center"/>
    </xf>
    <xf numFmtId="164" fontId="25" fillId="0" borderId="35" xfId="0" applyNumberFormat="1" applyFont="1" applyBorder="1" applyAlignment="1">
      <alignment horizontal="center"/>
    </xf>
    <xf numFmtId="0" fontId="1" fillId="8" borderId="49" xfId="0" applyFont="1" applyFill="1" applyBorder="1" applyAlignment="1" applyProtection="1">
      <alignment horizontal="center"/>
      <protection locked="0"/>
    </xf>
    <xf numFmtId="0" fontId="1" fillId="10" borderId="49" xfId="0" applyFont="1" applyFill="1" applyBorder="1" applyAlignment="1" applyProtection="1">
      <alignment horizontal="center"/>
      <protection locked="0"/>
    </xf>
    <xf numFmtId="1" fontId="2" fillId="0" borderId="1" xfId="0" applyNumberFormat="1" applyFont="1" applyBorder="1" applyAlignment="1">
      <alignment horizontal="left"/>
    </xf>
    <xf numFmtId="16" fontId="0" fillId="0" borderId="0" xfId="0" quotePrefix="1" applyNumberFormat="1" applyFill="1" applyBorder="1"/>
    <xf numFmtId="0" fontId="0" fillId="0" borderId="0" xfId="0" quotePrefix="1" applyFill="1" applyBorder="1"/>
    <xf numFmtId="0" fontId="58" fillId="0" borderId="0" xfId="0" applyFont="1" applyFill="1" applyBorder="1"/>
    <xf numFmtId="0" fontId="49" fillId="0" borderId="0" xfId="0" applyFont="1" applyFill="1" applyBorder="1"/>
    <xf numFmtId="0" fontId="53" fillId="0" borderId="0" xfId="0" applyFont="1" applyFill="1" applyBorder="1"/>
    <xf numFmtId="10" fontId="59" fillId="0" borderId="0" xfId="0" applyNumberFormat="1" applyFont="1" applyFill="1" applyBorder="1"/>
    <xf numFmtId="10" fontId="52" fillId="0" borderId="0" xfId="0" applyNumberFormat="1" applyFont="1" applyFill="1" applyBorder="1"/>
    <xf numFmtId="17" fontId="0" fillId="0" borderId="0" xfId="0" applyNumberFormat="1" applyBorder="1"/>
    <xf numFmtId="164" fontId="44" fillId="0" borderId="10" xfId="0" applyNumberFormat="1" applyFont="1" applyBorder="1" applyAlignment="1" applyProtection="1">
      <alignment horizontal="center"/>
      <protection locked="0"/>
    </xf>
    <xf numFmtId="164" fontId="44" fillId="0" borderId="1" xfId="0" applyNumberFormat="1" applyFont="1" applyBorder="1" applyAlignment="1" applyProtection="1">
      <alignment horizontal="center"/>
      <protection locked="0"/>
    </xf>
    <xf numFmtId="164" fontId="4" fillId="0" borderId="1" xfId="0" applyNumberFormat="1" applyFont="1" applyBorder="1" applyAlignment="1" applyProtection="1">
      <alignment horizontal="center"/>
      <protection locked="0"/>
    </xf>
    <xf numFmtId="164" fontId="44" fillId="0" borderId="4" xfId="0" applyNumberFormat="1" applyFont="1" applyBorder="1" applyAlignment="1" applyProtection="1">
      <alignment horizontal="center"/>
      <protection locked="0"/>
    </xf>
    <xf numFmtId="164" fontId="2" fillId="0" borderId="10" xfId="0" applyNumberFormat="1" applyFont="1" applyBorder="1" applyAlignment="1">
      <alignment horizontal="left"/>
    </xf>
    <xf numFmtId="164" fontId="4" fillId="0" borderId="10" xfId="0" applyNumberFormat="1" applyFont="1" applyBorder="1" applyAlignment="1" applyProtection="1">
      <alignment horizontal="center"/>
      <protection locked="0"/>
    </xf>
    <xf numFmtId="164" fontId="2" fillId="0" borderId="57" xfId="0" applyNumberFormat="1" applyFont="1" applyBorder="1" applyAlignment="1">
      <alignment horizontal="left"/>
    </xf>
    <xf numFmtId="0" fontId="1" fillId="8" borderId="20" xfId="0" applyFont="1" applyFill="1" applyBorder="1" applyAlignment="1" applyProtection="1">
      <alignment horizontal="left"/>
    </xf>
    <xf numFmtId="0" fontId="1" fillId="8" borderId="28" xfId="0" applyFont="1" applyFill="1" applyBorder="1" applyAlignment="1" applyProtection="1">
      <alignment horizontal="left"/>
    </xf>
    <xf numFmtId="0" fontId="3" fillId="8" borderId="8" xfId="0" applyFont="1" applyFill="1" applyBorder="1" applyAlignment="1" applyProtection="1">
      <alignment horizontal="left"/>
      <protection locked="0"/>
    </xf>
    <xf numFmtId="0" fontId="1" fillId="8" borderId="15" xfId="0" applyFont="1" applyFill="1" applyBorder="1" applyAlignment="1" applyProtection="1">
      <alignment horizontal="left"/>
    </xf>
    <xf numFmtId="0" fontId="1" fillId="8" borderId="13" xfId="0" applyFont="1" applyFill="1" applyBorder="1" applyAlignment="1" applyProtection="1">
      <alignment horizontal="left"/>
    </xf>
    <xf numFmtId="0" fontId="1" fillId="8" borderId="6" xfId="0" applyFont="1" applyFill="1" applyBorder="1" applyAlignment="1" applyProtection="1">
      <alignment horizontal="left"/>
    </xf>
    <xf numFmtId="0" fontId="1" fillId="8" borderId="1" xfId="0" applyFont="1" applyFill="1" applyBorder="1" applyAlignment="1" applyProtection="1">
      <alignment horizontal="left"/>
    </xf>
    <xf numFmtId="0" fontId="4" fillId="8" borderId="1" xfId="0" applyFont="1" applyFill="1" applyBorder="1" applyAlignment="1" applyProtection="1">
      <alignment horizontal="left"/>
    </xf>
    <xf numFmtId="0" fontId="4" fillId="8" borderId="54" xfId="0" applyFont="1" applyFill="1" applyBorder="1" applyAlignment="1" applyProtection="1">
      <alignment horizontal="left"/>
    </xf>
    <xf numFmtId="0" fontId="1" fillId="8" borderId="16" xfId="0" applyFont="1" applyFill="1" applyBorder="1" applyAlignment="1" applyProtection="1">
      <alignment horizontal="left"/>
    </xf>
    <xf numFmtId="0" fontId="1" fillId="8" borderId="17" xfId="0" applyFont="1" applyFill="1" applyBorder="1" applyAlignment="1" applyProtection="1">
      <alignment horizontal="left"/>
    </xf>
    <xf numFmtId="0" fontId="1" fillId="8" borderId="19" xfId="0" applyFont="1" applyFill="1" applyBorder="1" applyAlignment="1" applyProtection="1">
      <alignment horizontal="left"/>
    </xf>
    <xf numFmtId="2" fontId="4" fillId="8" borderId="6" xfId="0" applyNumberFormat="1" applyFont="1" applyFill="1" applyBorder="1" applyAlignment="1" applyProtection="1">
      <alignment horizontal="left"/>
    </xf>
    <xf numFmtId="2" fontId="4" fillId="8" borderId="7" xfId="0" applyNumberFormat="1" applyFont="1" applyFill="1" applyBorder="1" applyAlignment="1" applyProtection="1">
      <alignment horizontal="left"/>
    </xf>
    <xf numFmtId="2" fontId="4" fillId="8" borderId="1" xfId="0" applyNumberFormat="1" applyFont="1" applyFill="1" applyBorder="1" applyAlignment="1" applyProtection="1">
      <alignment horizontal="left"/>
    </xf>
    <xf numFmtId="2" fontId="4" fillId="8" borderId="11" xfId="0" applyNumberFormat="1" applyFont="1" applyFill="1" applyBorder="1" applyAlignment="1" applyProtection="1">
      <alignment horizontal="left"/>
    </xf>
    <xf numFmtId="0" fontId="2" fillId="8" borderId="21" xfId="0" applyFont="1" applyFill="1" applyBorder="1" applyAlignment="1" applyProtection="1">
      <alignment horizontal="left"/>
    </xf>
    <xf numFmtId="0" fontId="2" fillId="8" borderId="22" xfId="0" applyFont="1" applyFill="1" applyBorder="1" applyAlignment="1" applyProtection="1">
      <alignment horizontal="left"/>
    </xf>
    <xf numFmtId="0" fontId="1" fillId="8" borderId="23" xfId="0" applyFont="1" applyFill="1" applyBorder="1" applyAlignment="1" applyProtection="1">
      <alignment horizontal="left"/>
    </xf>
    <xf numFmtId="0" fontId="1" fillId="8" borderId="29" xfId="0" applyFont="1" applyFill="1" applyBorder="1" applyAlignment="1" applyProtection="1">
      <alignment horizontal="left"/>
    </xf>
    <xf numFmtId="0" fontId="1" fillId="8" borderId="30" xfId="0" applyFont="1" applyFill="1" applyBorder="1" applyAlignment="1" applyProtection="1">
      <alignment horizontal="left"/>
    </xf>
    <xf numFmtId="0" fontId="1" fillId="8" borderId="31" xfId="0" applyFont="1" applyFill="1" applyBorder="1" applyAlignment="1" applyProtection="1">
      <alignment horizontal="left"/>
    </xf>
    <xf numFmtId="0" fontId="1" fillId="8" borderId="8" xfId="0" applyFont="1" applyFill="1" applyBorder="1" applyAlignment="1" applyProtection="1">
      <alignment horizontal="left"/>
    </xf>
    <xf numFmtId="2" fontId="5" fillId="8" borderId="9" xfId="0" applyNumberFormat="1" applyFont="1" applyFill="1" applyBorder="1" applyAlignment="1" applyProtection="1">
      <alignment horizontal="left"/>
    </xf>
    <xf numFmtId="2" fontId="5" fillId="8" borderId="10" xfId="0" applyNumberFormat="1" applyFont="1" applyFill="1" applyBorder="1" applyAlignment="1" applyProtection="1">
      <alignment horizontal="left"/>
    </xf>
    <xf numFmtId="0" fontId="1" fillId="8" borderId="2" xfId="0" applyFont="1" applyFill="1" applyBorder="1" applyAlignment="1" applyProtection="1">
      <alignment horizontal="left"/>
    </xf>
    <xf numFmtId="2" fontId="5" fillId="8" borderId="3" xfId="0" applyNumberFormat="1" applyFont="1" applyFill="1" applyBorder="1" applyAlignment="1" applyProtection="1">
      <alignment horizontal="left"/>
    </xf>
    <xf numFmtId="2" fontId="5" fillId="8" borderId="1" xfId="0" applyNumberFormat="1" applyFont="1" applyFill="1" applyBorder="1" applyAlignment="1" applyProtection="1">
      <alignment horizontal="left"/>
    </xf>
    <xf numFmtId="0" fontId="4" fillId="8" borderId="2" xfId="0" applyFont="1" applyFill="1" applyBorder="1" applyAlignment="1" applyProtection="1">
      <alignment horizontal="left"/>
    </xf>
    <xf numFmtId="0" fontId="1" fillId="8" borderId="24" xfId="0" applyFont="1" applyFill="1" applyBorder="1" applyAlignment="1" applyProtection="1">
      <alignment horizontal="left"/>
    </xf>
    <xf numFmtId="0" fontId="1" fillId="8" borderId="10" xfId="0" applyFont="1" applyFill="1" applyBorder="1" applyAlignment="1" applyProtection="1">
      <alignment horizontal="left"/>
    </xf>
    <xf numFmtId="0" fontId="1" fillId="8" borderId="22" xfId="0" applyFont="1" applyFill="1" applyBorder="1" applyAlignment="1" applyProtection="1">
      <alignment horizontal="left"/>
    </xf>
    <xf numFmtId="0" fontId="1" fillId="8" borderId="33" xfId="0" applyFont="1" applyFill="1" applyBorder="1" applyAlignment="1" applyProtection="1">
      <alignment horizontal="left"/>
    </xf>
    <xf numFmtId="0" fontId="2" fillId="8" borderId="33" xfId="0" applyFont="1" applyFill="1" applyBorder="1" applyAlignment="1" applyProtection="1">
      <alignment horizontal="left" textRotation="90"/>
    </xf>
    <xf numFmtId="164" fontId="4" fillId="8" borderId="7" xfId="0" applyNumberFormat="1" applyFont="1" applyFill="1" applyBorder="1" applyAlignment="1" applyProtection="1">
      <alignment horizontal="left"/>
    </xf>
    <xf numFmtId="0" fontId="2" fillId="8" borderId="32" xfId="0" applyFont="1" applyFill="1" applyBorder="1" applyAlignment="1" applyProtection="1">
      <alignment horizontal="left"/>
    </xf>
    <xf numFmtId="0" fontId="4" fillId="8" borderId="6" xfId="0" applyFont="1" applyFill="1" applyBorder="1" applyAlignment="1" applyProtection="1">
      <alignment horizontal="left"/>
    </xf>
    <xf numFmtId="0" fontId="1" fillId="8" borderId="14" xfId="0" applyFont="1" applyFill="1" applyBorder="1" applyAlignment="1" applyProtection="1">
      <alignment horizontal="left"/>
    </xf>
    <xf numFmtId="0" fontId="1" fillId="8" borderId="25" xfId="0" applyFont="1" applyFill="1" applyBorder="1" applyAlignment="1" applyProtection="1">
      <alignment horizontal="left"/>
    </xf>
    <xf numFmtId="0" fontId="1" fillId="8" borderId="5" xfId="0" applyFont="1" applyFill="1" applyBorder="1" applyAlignment="1" applyProtection="1">
      <alignment horizontal="left"/>
    </xf>
    <xf numFmtId="0" fontId="1" fillId="8" borderId="3" xfId="0" applyFont="1" applyFill="1" applyBorder="1" applyAlignment="1" applyProtection="1">
      <alignment horizontal="left"/>
    </xf>
    <xf numFmtId="0" fontId="4" fillId="8" borderId="3" xfId="0" applyFont="1" applyFill="1" applyBorder="1" applyAlignment="1" applyProtection="1">
      <alignment horizontal="left"/>
    </xf>
    <xf numFmtId="0" fontId="1" fillId="8" borderId="14" xfId="0" applyFont="1" applyFill="1" applyBorder="1" applyAlignment="1" applyProtection="1">
      <alignment horizontal="center"/>
    </xf>
    <xf numFmtId="0" fontId="1" fillId="8" borderId="42" xfId="0" applyFont="1" applyFill="1" applyBorder="1" applyAlignment="1" applyProtection="1">
      <alignment horizontal="center"/>
    </xf>
    <xf numFmtId="0" fontId="1" fillId="8" borderId="48" xfId="0" applyFont="1" applyFill="1" applyBorder="1" applyAlignment="1" applyProtection="1">
      <alignment horizontal="center"/>
    </xf>
    <xf numFmtId="0" fontId="1" fillId="8" borderId="50" xfId="0" applyFont="1" applyFill="1" applyBorder="1" applyAlignment="1" applyProtection="1">
      <alignment horizontal="center"/>
    </xf>
    <xf numFmtId="0" fontId="4" fillId="8" borderId="50" xfId="0" applyFont="1" applyFill="1" applyBorder="1" applyAlignment="1" applyProtection="1">
      <alignment horizontal="center"/>
    </xf>
    <xf numFmtId="0" fontId="1" fillId="8" borderId="20" xfId="0" applyFont="1" applyFill="1" applyBorder="1" applyAlignment="1" applyProtection="1">
      <alignment horizontal="center"/>
    </xf>
    <xf numFmtId="0" fontId="1" fillId="8" borderId="44" xfId="0" applyFont="1" applyFill="1" applyBorder="1" applyAlignment="1" applyProtection="1">
      <alignment horizontal="center"/>
    </xf>
    <xf numFmtId="0" fontId="3" fillId="8" borderId="57" xfId="0" applyFont="1" applyFill="1" applyBorder="1" applyAlignment="1" applyProtection="1">
      <alignment horizontal="center"/>
      <protection locked="0"/>
    </xf>
    <xf numFmtId="0" fontId="4" fillId="8" borderId="3" xfId="0" applyFont="1" applyFill="1" applyBorder="1" applyAlignment="1" applyProtection="1">
      <alignment horizontal="center"/>
    </xf>
    <xf numFmtId="0" fontId="1" fillId="8" borderId="46" xfId="0" applyFont="1" applyFill="1" applyBorder="1" applyAlignment="1" applyProtection="1">
      <alignment horizontal="center"/>
    </xf>
    <xf numFmtId="0" fontId="1" fillId="8" borderId="18" xfId="0" applyFont="1" applyFill="1" applyBorder="1" applyAlignment="1" applyProtection="1">
      <alignment horizontal="center"/>
    </xf>
    <xf numFmtId="0" fontId="1" fillId="8" borderId="38" xfId="0" applyFont="1" applyFill="1" applyBorder="1" applyAlignment="1" applyProtection="1">
      <alignment horizontal="center"/>
    </xf>
    <xf numFmtId="0" fontId="4" fillId="8" borderId="38" xfId="0" applyFont="1" applyFill="1" applyBorder="1" applyAlignment="1" applyProtection="1">
      <alignment horizontal="center"/>
    </xf>
    <xf numFmtId="0" fontId="6" fillId="8" borderId="55" xfId="0" applyFont="1" applyFill="1" applyBorder="1" applyProtection="1"/>
    <xf numFmtId="0" fontId="6" fillId="8" borderId="29" xfId="0" applyFont="1" applyFill="1" applyBorder="1" applyProtection="1"/>
    <xf numFmtId="0" fontId="4" fillId="8" borderId="10" xfId="0" applyFont="1" applyFill="1" applyBorder="1" applyAlignment="1" applyProtection="1">
      <alignment horizontal="center"/>
    </xf>
    <xf numFmtId="0" fontId="1" fillId="8" borderId="16" xfId="0" applyFont="1" applyFill="1" applyBorder="1" applyAlignment="1" applyProtection="1">
      <alignment horizontal="center"/>
    </xf>
    <xf numFmtId="164" fontId="4" fillId="8" borderId="48" xfId="0" applyNumberFormat="1" applyFont="1" applyFill="1" applyBorder="1" applyAlignment="1" applyProtection="1">
      <alignment horizontal="center"/>
    </xf>
    <xf numFmtId="0" fontId="4" fillId="8" borderId="1" xfId="0" applyFont="1" applyFill="1" applyBorder="1" applyAlignment="1" applyProtection="1">
      <alignment horizontal="center"/>
    </xf>
    <xf numFmtId="0" fontId="1" fillId="8" borderId="2" xfId="0" applyFont="1" applyFill="1" applyBorder="1" applyAlignment="1" applyProtection="1">
      <alignment horizontal="center"/>
    </xf>
    <xf numFmtId="164" fontId="4" fillId="8" borderId="50" xfId="0" applyNumberFormat="1" applyFont="1" applyFill="1" applyBorder="1" applyAlignment="1" applyProtection="1">
      <alignment horizontal="center"/>
    </xf>
    <xf numFmtId="0" fontId="4" fillId="8" borderId="2" xfId="0" applyFont="1" applyFill="1" applyBorder="1" applyAlignment="1" applyProtection="1">
      <alignment horizontal="center"/>
    </xf>
    <xf numFmtId="0" fontId="1" fillId="8" borderId="41" xfId="0" applyFont="1" applyFill="1" applyBorder="1" applyAlignment="1" applyProtection="1">
      <alignment horizontal="center"/>
    </xf>
    <xf numFmtId="0" fontId="1" fillId="8" borderId="21" xfId="0" applyFont="1" applyFill="1" applyBorder="1" applyAlignment="1" applyProtection="1">
      <alignment horizontal="center"/>
    </xf>
    <xf numFmtId="0" fontId="1" fillId="8" borderId="22" xfId="0" applyFont="1" applyFill="1" applyBorder="1" applyAlignment="1">
      <alignment horizontal="left"/>
    </xf>
    <xf numFmtId="0" fontId="1" fillId="8" borderId="29" xfId="0" applyFont="1" applyFill="1" applyBorder="1" applyAlignment="1" applyProtection="1">
      <alignment horizontal="center"/>
    </xf>
    <xf numFmtId="0" fontId="6" fillId="8" borderId="33" xfId="0" applyFont="1" applyFill="1" applyBorder="1" applyAlignment="1">
      <alignment horizontal="left"/>
    </xf>
    <xf numFmtId="164" fontId="4" fillId="8" borderId="49" xfId="0" applyNumberFormat="1" applyFont="1" applyFill="1" applyBorder="1" applyAlignment="1" applyProtection="1">
      <alignment horizontal="center"/>
    </xf>
    <xf numFmtId="0" fontId="1" fillId="8" borderId="17" xfId="0" applyFont="1" applyFill="1" applyBorder="1" applyAlignment="1" applyProtection="1">
      <alignment horizontal="center"/>
    </xf>
    <xf numFmtId="164" fontId="4" fillId="8" borderId="51" xfId="0" applyNumberFormat="1" applyFont="1" applyFill="1" applyBorder="1" applyAlignment="1" applyProtection="1">
      <alignment horizontal="center"/>
    </xf>
    <xf numFmtId="0" fontId="1" fillId="8" borderId="56" xfId="0" applyFont="1" applyFill="1" applyBorder="1" applyAlignment="1" applyProtection="1">
      <alignment horizontal="center"/>
    </xf>
    <xf numFmtId="0" fontId="4" fillId="8" borderId="56" xfId="0" applyFont="1" applyFill="1" applyBorder="1" applyAlignment="1" applyProtection="1">
      <alignment horizontal="center"/>
    </xf>
    <xf numFmtId="0" fontId="1" fillId="11" borderId="39" xfId="0" applyFont="1" applyFill="1" applyBorder="1" applyAlignment="1" applyProtection="1">
      <alignment horizontal="left"/>
    </xf>
    <xf numFmtId="0" fontId="3" fillId="11" borderId="5" xfId="0" applyFont="1" applyFill="1" applyBorder="1" applyAlignment="1" applyProtection="1">
      <alignment horizontal="left"/>
      <protection locked="0"/>
    </xf>
    <xf numFmtId="0" fontId="1" fillId="11" borderId="48" xfId="0" applyFont="1" applyFill="1" applyBorder="1" applyAlignment="1" applyProtection="1">
      <alignment horizontal="center"/>
      <protection locked="0"/>
    </xf>
    <xf numFmtId="0" fontId="1" fillId="11" borderId="50" xfId="0" applyFont="1" applyFill="1" applyBorder="1" applyAlignment="1" applyProtection="1">
      <alignment horizontal="center"/>
      <protection locked="0"/>
    </xf>
    <xf numFmtId="0" fontId="1" fillId="11" borderId="63" xfId="0" applyFont="1" applyFill="1" applyBorder="1" applyAlignment="1" applyProtection="1">
      <alignment horizontal="center"/>
      <protection locked="0"/>
    </xf>
    <xf numFmtId="0" fontId="1" fillId="11" borderId="52" xfId="0" applyFont="1" applyFill="1" applyBorder="1" applyAlignment="1" applyProtection="1">
      <alignment horizontal="center"/>
      <protection locked="0"/>
    </xf>
    <xf numFmtId="0" fontId="1" fillId="11" borderId="17" xfId="0" applyFont="1" applyFill="1" applyBorder="1" applyAlignment="1" applyProtection="1">
      <alignment horizontal="center"/>
      <protection locked="0"/>
    </xf>
    <xf numFmtId="0" fontId="1" fillId="11" borderId="56" xfId="0" applyFont="1" applyFill="1" applyBorder="1" applyAlignment="1" applyProtection="1">
      <alignment horizontal="center"/>
      <protection locked="0"/>
    </xf>
    <xf numFmtId="0" fontId="1" fillId="11" borderId="9" xfId="0" applyFont="1" applyFill="1" applyBorder="1" applyAlignment="1" applyProtection="1">
      <alignment horizontal="center"/>
      <protection locked="0"/>
    </xf>
    <xf numFmtId="0" fontId="1" fillId="11" borderId="3" xfId="0" applyFont="1" applyFill="1" applyBorder="1" applyAlignment="1" applyProtection="1">
      <alignment horizontal="center"/>
      <protection locked="0"/>
    </xf>
    <xf numFmtId="0" fontId="1" fillId="11" borderId="12" xfId="0" applyFont="1" applyFill="1" applyBorder="1" applyAlignment="1" applyProtection="1">
      <alignment horizontal="center"/>
      <protection locked="0"/>
    </xf>
    <xf numFmtId="0" fontId="3" fillId="8" borderId="16" xfId="0" applyFont="1" applyFill="1" applyBorder="1" applyAlignment="1" applyProtection="1">
      <alignment horizontal="center"/>
      <protection locked="0"/>
    </xf>
    <xf numFmtId="0" fontId="1" fillId="8" borderId="49" xfId="0" applyFont="1" applyFill="1" applyBorder="1" applyAlignment="1" applyProtection="1">
      <alignment horizontal="center"/>
    </xf>
    <xf numFmtId="0" fontId="1" fillId="8" borderId="51" xfId="0" applyFont="1" applyFill="1" applyBorder="1" applyAlignment="1" applyProtection="1">
      <alignment horizontal="center"/>
    </xf>
    <xf numFmtId="0" fontId="4" fillId="8" borderId="51" xfId="0" applyFont="1" applyFill="1" applyBorder="1" applyAlignment="1" applyProtection="1">
      <alignment horizontal="center"/>
    </xf>
    <xf numFmtId="0" fontId="3" fillId="11" borderId="9" xfId="0" applyFont="1" applyFill="1" applyBorder="1" applyAlignment="1" applyProtection="1">
      <alignment horizontal="left"/>
      <protection locked="0"/>
    </xf>
    <xf numFmtId="0" fontId="3" fillId="8" borderId="16" xfId="0" applyFont="1" applyFill="1" applyBorder="1" applyAlignment="1" applyProtection="1">
      <alignment horizontal="left"/>
      <protection locked="0"/>
    </xf>
    <xf numFmtId="0" fontId="3" fillId="8" borderId="44" xfId="0" applyFont="1" applyFill="1" applyBorder="1" applyAlignment="1" applyProtection="1">
      <alignment horizontal="left"/>
      <protection locked="0"/>
    </xf>
    <xf numFmtId="0" fontId="1" fillId="8" borderId="40" xfId="0" applyFont="1" applyFill="1" applyBorder="1" applyAlignment="1" applyProtection="1">
      <alignment horizontal="left"/>
    </xf>
    <xf numFmtId="0" fontId="3" fillId="8" borderId="57" xfId="0" applyFont="1" applyFill="1" applyBorder="1" applyAlignment="1" applyProtection="1">
      <alignment horizontal="left"/>
      <protection locked="0"/>
    </xf>
    <xf numFmtId="0" fontId="3" fillId="8" borderId="7" xfId="0" applyFont="1" applyFill="1" applyBorder="1" applyAlignment="1" applyProtection="1">
      <alignment horizontal="left"/>
      <protection locked="0"/>
    </xf>
    <xf numFmtId="0" fontId="1" fillId="8" borderId="4" xfId="0" applyFont="1" applyFill="1" applyBorder="1" applyAlignment="1" applyProtection="1">
      <alignment horizontal="left"/>
    </xf>
    <xf numFmtId="2" fontId="5" fillId="8" borderId="16" xfId="0" applyNumberFormat="1" applyFont="1" applyFill="1" applyBorder="1" applyAlignment="1" applyProtection="1">
      <alignment horizontal="left"/>
    </xf>
    <xf numFmtId="2" fontId="5" fillId="8" borderId="2" xfId="0" applyNumberFormat="1" applyFont="1" applyFill="1" applyBorder="1" applyAlignment="1" applyProtection="1">
      <alignment horizontal="left"/>
    </xf>
    <xf numFmtId="2" fontId="9" fillId="8" borderId="3" xfId="0" applyNumberFormat="1" applyFont="1" applyFill="1" applyBorder="1" applyAlignment="1" applyProtection="1">
      <alignment horizontal="left"/>
    </xf>
    <xf numFmtId="2" fontId="9" fillId="8" borderId="1" xfId="0" applyNumberFormat="1" applyFont="1" applyFill="1" applyBorder="1" applyAlignment="1" applyProtection="1">
      <alignment horizontal="left"/>
    </xf>
    <xf numFmtId="2" fontId="9" fillId="8" borderId="2" xfId="0" applyNumberFormat="1" applyFont="1" applyFill="1" applyBorder="1" applyAlignment="1" applyProtection="1">
      <alignment horizontal="left"/>
    </xf>
    <xf numFmtId="0" fontId="1" fillId="8" borderId="9" xfId="0" applyFont="1" applyFill="1" applyBorder="1" applyAlignment="1" applyProtection="1">
      <alignment horizontal="left"/>
    </xf>
    <xf numFmtId="0" fontId="4" fillId="8" borderId="57" xfId="0" applyFont="1" applyFill="1" applyBorder="1" applyAlignment="1" applyProtection="1">
      <alignment horizontal="left"/>
    </xf>
    <xf numFmtId="0" fontId="1" fillId="8" borderId="18" xfId="0" applyFont="1" applyFill="1" applyBorder="1" applyAlignment="1" applyProtection="1">
      <alignment horizontal="left"/>
    </xf>
    <xf numFmtId="164" fontId="4" fillId="8" borderId="57" xfId="0" applyNumberFormat="1" applyFont="1" applyFill="1" applyBorder="1" applyAlignment="1" applyProtection="1">
      <alignment horizontal="left"/>
    </xf>
    <xf numFmtId="0" fontId="4" fillId="8" borderId="11" xfId="0" applyFont="1" applyFill="1" applyBorder="1" applyAlignment="1" applyProtection="1">
      <alignment horizontal="left"/>
    </xf>
    <xf numFmtId="0" fontId="1" fillId="8" borderId="38" xfId="0" applyFont="1" applyFill="1" applyBorder="1" applyAlignment="1" applyProtection="1">
      <alignment horizontal="left"/>
    </xf>
    <xf numFmtId="0" fontId="4" fillId="8" borderId="38" xfId="0" applyFont="1" applyFill="1" applyBorder="1" applyAlignment="1" applyProtection="1">
      <alignment horizontal="left"/>
    </xf>
    <xf numFmtId="0" fontId="4" fillId="8" borderId="60" xfId="0" applyFont="1" applyFill="1" applyBorder="1" applyAlignment="1" applyProtection="1">
      <alignment horizontal="left"/>
    </xf>
    <xf numFmtId="0" fontId="4" fillId="8" borderId="64" xfId="0" applyFont="1" applyFill="1" applyBorder="1" applyAlignment="1" applyProtection="1">
      <alignment horizontal="left"/>
    </xf>
    <xf numFmtId="164" fontId="4" fillId="8" borderId="65" xfId="0" applyNumberFormat="1" applyFont="1" applyFill="1" applyBorder="1" applyAlignment="1" applyProtection="1">
      <alignment horizontal="left"/>
    </xf>
    <xf numFmtId="0" fontId="1" fillId="8" borderId="0" xfId="0" applyFont="1" applyFill="1" applyBorder="1" applyAlignment="1" applyProtection="1">
      <alignment horizontal="left"/>
    </xf>
    <xf numFmtId="0" fontId="2" fillId="8" borderId="44" xfId="0" applyFont="1" applyFill="1" applyBorder="1" applyAlignment="1" applyProtection="1">
      <alignment horizontal="left"/>
    </xf>
    <xf numFmtId="0" fontId="2" fillId="8" borderId="45" xfId="0" applyFont="1" applyFill="1" applyBorder="1" applyAlignment="1" applyProtection="1">
      <alignment horizontal="left" textRotation="90"/>
    </xf>
    <xf numFmtId="0" fontId="1" fillId="8" borderId="6" xfId="0" applyFont="1" applyFill="1" applyBorder="1" applyAlignment="1" applyProtection="1">
      <alignment horizontal="left"/>
      <protection locked="0"/>
    </xf>
    <xf numFmtId="0" fontId="1" fillId="8" borderId="1" xfId="0" applyFont="1" applyFill="1" applyBorder="1" applyAlignment="1" applyProtection="1">
      <alignment horizontal="left"/>
      <protection locked="0"/>
    </xf>
    <xf numFmtId="0" fontId="40" fillId="8" borderId="3" xfId="0" applyFont="1" applyFill="1" applyBorder="1" applyAlignment="1" applyProtection="1">
      <alignment horizontal="left"/>
    </xf>
    <xf numFmtId="164" fontId="4" fillId="8" borderId="8" xfId="0" applyNumberFormat="1" applyFont="1" applyFill="1" applyBorder="1" applyAlignment="1" applyProtection="1">
      <alignment horizontal="left"/>
    </xf>
    <xf numFmtId="0" fontId="9" fillId="0" borderId="64" xfId="0" applyFont="1" applyBorder="1" applyAlignment="1" applyProtection="1">
      <alignment horizontal="center"/>
    </xf>
    <xf numFmtId="0" fontId="4" fillId="3" borderId="46" xfId="0" applyFont="1" applyFill="1" applyBorder="1" applyAlignment="1" applyProtection="1">
      <alignment horizontal="left"/>
    </xf>
    <xf numFmtId="0" fontId="4" fillId="3" borderId="43" xfId="0" applyFont="1" applyFill="1" applyBorder="1" applyAlignment="1" applyProtection="1">
      <alignment horizontal="left"/>
    </xf>
    <xf numFmtId="0" fontId="3" fillId="3" borderId="44" xfId="0" applyFont="1" applyFill="1" applyBorder="1" applyAlignment="1" applyProtection="1">
      <alignment horizontal="left"/>
      <protection locked="0"/>
    </xf>
    <xf numFmtId="0" fontId="4" fillId="3" borderId="1" xfId="0" quotePrefix="1" applyFont="1" applyFill="1" applyBorder="1" applyAlignment="1" applyProtection="1">
      <alignment horizontal="left"/>
    </xf>
    <xf numFmtId="0" fontId="4" fillId="3" borderId="1" xfId="0" applyFont="1" applyFill="1" applyBorder="1" applyAlignment="1" applyProtection="1">
      <alignment horizontal="left"/>
    </xf>
    <xf numFmtId="0" fontId="3" fillId="3" borderId="1" xfId="0" applyFont="1" applyFill="1" applyBorder="1" applyAlignment="1" applyProtection="1">
      <alignment horizontal="left"/>
      <protection locked="0"/>
    </xf>
    <xf numFmtId="2" fontId="4" fillId="3" borderId="1" xfId="0" applyNumberFormat="1" applyFont="1" applyFill="1" applyBorder="1" applyAlignment="1" applyProtection="1">
      <alignment horizontal="left"/>
    </xf>
    <xf numFmtId="2" fontId="5" fillId="3" borderId="1" xfId="0" applyNumberFormat="1" applyFont="1" applyFill="1" applyBorder="1" applyAlignment="1" applyProtection="1">
      <alignment horizontal="left"/>
    </xf>
    <xf numFmtId="164" fontId="4" fillId="3" borderId="1" xfId="0" applyNumberFormat="1" applyFont="1" applyFill="1" applyBorder="1" applyAlignment="1" applyProtection="1">
      <alignment horizontal="left"/>
    </xf>
    <xf numFmtId="164" fontId="4" fillId="0" borderId="1" xfId="0" applyNumberFormat="1" applyFont="1" applyBorder="1" applyAlignment="1" applyProtection="1">
      <alignment horizontal="left"/>
    </xf>
    <xf numFmtId="0" fontId="1" fillId="11" borderId="6" xfId="0" applyFont="1" applyFill="1" applyBorder="1" applyAlignment="1" applyProtection="1">
      <alignment horizontal="center"/>
      <protection locked="0"/>
    </xf>
    <xf numFmtId="0" fontId="1" fillId="11" borderId="1" xfId="0" applyFont="1" applyFill="1" applyBorder="1" applyAlignment="1" applyProtection="1">
      <alignment horizontal="center"/>
      <protection locked="0"/>
    </xf>
    <xf numFmtId="0" fontId="4" fillId="8" borderId="1" xfId="0" applyFont="1" applyFill="1" applyBorder="1" applyAlignment="1" applyProtection="1">
      <alignment horizontal="center"/>
      <protection locked="0"/>
    </xf>
    <xf numFmtId="1" fontId="4" fillId="8" borderId="1" xfId="0" applyNumberFormat="1" applyFont="1" applyFill="1" applyBorder="1" applyAlignment="1" applyProtection="1">
      <alignment horizontal="center"/>
    </xf>
    <xf numFmtId="0" fontId="1" fillId="8" borderId="15" xfId="0" applyFont="1" applyFill="1" applyBorder="1" applyAlignment="1" applyProtection="1">
      <alignment horizontal="center"/>
    </xf>
    <xf numFmtId="0" fontId="1" fillId="8" borderId="25" xfId="0" applyFont="1" applyFill="1" applyBorder="1" applyAlignment="1" applyProtection="1">
      <alignment horizontal="center"/>
    </xf>
    <xf numFmtId="0" fontId="1" fillId="8" borderId="13" xfId="0" applyFont="1" applyFill="1" applyBorder="1" applyAlignment="1" applyProtection="1">
      <alignment horizontal="center"/>
    </xf>
    <xf numFmtId="0" fontId="1" fillId="8" borderId="6" xfId="0" applyFont="1" applyFill="1" applyBorder="1" applyAlignment="1" applyProtection="1">
      <alignment horizontal="center"/>
    </xf>
    <xf numFmtId="0" fontId="1" fillId="8" borderId="6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 applyProtection="1">
      <alignment horizontal="center"/>
    </xf>
    <xf numFmtId="0" fontId="1" fillId="8" borderId="1" xfId="0" applyFont="1" applyFill="1" applyBorder="1" applyAlignment="1" applyProtection="1">
      <alignment horizontal="center"/>
      <protection locked="0"/>
    </xf>
    <xf numFmtId="0" fontId="1" fillId="8" borderId="28" xfId="0" applyFont="1" applyFill="1" applyBorder="1" applyAlignment="1" applyProtection="1">
      <alignment horizontal="center"/>
    </xf>
    <xf numFmtId="0" fontId="3" fillId="8" borderId="1" xfId="0" applyFont="1" applyFill="1" applyBorder="1" applyAlignment="1" applyProtection="1">
      <alignment horizontal="center"/>
      <protection locked="0"/>
    </xf>
    <xf numFmtId="0" fontId="1" fillId="8" borderId="45" xfId="0" applyFont="1" applyFill="1" applyBorder="1" applyAlignment="1" applyProtection="1">
      <alignment horizontal="center"/>
    </xf>
    <xf numFmtId="0" fontId="1" fillId="8" borderId="75" xfId="0" applyFont="1" applyFill="1" applyBorder="1" applyAlignment="1" applyProtection="1">
      <alignment horizontal="center"/>
    </xf>
    <xf numFmtId="0" fontId="4" fillId="8" borderId="6" xfId="0" applyFont="1" applyFill="1" applyBorder="1" applyAlignment="1" applyProtection="1">
      <alignment horizontal="center"/>
    </xf>
    <xf numFmtId="164" fontId="4" fillId="8" borderId="6" xfId="0" applyNumberFormat="1" applyFont="1" applyFill="1" applyBorder="1" applyAlignment="1" applyProtection="1">
      <alignment horizontal="center"/>
    </xf>
    <xf numFmtId="164" fontId="4" fillId="8" borderId="1" xfId="0" applyNumberFormat="1" applyFont="1" applyFill="1" applyBorder="1" applyAlignment="1" applyProtection="1">
      <alignment horizontal="center"/>
    </xf>
    <xf numFmtId="164" fontId="1" fillId="8" borderId="37" xfId="0" applyNumberFormat="1" applyFont="1" applyFill="1" applyBorder="1" applyAlignment="1" applyProtection="1">
      <alignment horizontal="center"/>
    </xf>
    <xf numFmtId="0" fontId="1" fillId="8" borderId="9" xfId="0" applyFont="1" applyFill="1" applyBorder="1" applyAlignment="1" applyProtection="1">
      <alignment horizontal="center"/>
    </xf>
    <xf numFmtId="0" fontId="1" fillId="8" borderId="3" xfId="0" applyFont="1" applyFill="1" applyBorder="1" applyAlignment="1" applyProtection="1">
      <alignment horizontal="center"/>
    </xf>
    <xf numFmtId="0" fontId="4" fillId="8" borderId="29" xfId="0" applyFont="1" applyFill="1" applyBorder="1" applyAlignment="1" applyProtection="1">
      <alignment horizontal="center"/>
    </xf>
    <xf numFmtId="0" fontId="3" fillId="11" borderId="1" xfId="0" applyFont="1" applyFill="1" applyBorder="1" applyAlignment="1" applyProtection="1">
      <alignment horizontal="center"/>
      <protection locked="0"/>
    </xf>
    <xf numFmtId="0" fontId="4" fillId="11" borderId="1" xfId="0" applyFont="1" applyFill="1" applyBorder="1" applyAlignment="1" applyProtection="1">
      <alignment horizontal="center"/>
      <protection locked="0"/>
    </xf>
    <xf numFmtId="0" fontId="1" fillId="8" borderId="25" xfId="0" applyFont="1" applyFill="1" applyBorder="1" applyAlignment="1" applyProtection="1">
      <alignment horizontal="left" textRotation="90"/>
    </xf>
    <xf numFmtId="0" fontId="1" fillId="8" borderId="22" xfId="0" applyFont="1" applyFill="1" applyBorder="1" applyAlignment="1" applyProtection="1">
      <alignment horizontal="center"/>
    </xf>
    <xf numFmtId="0" fontId="13" fillId="8" borderId="30" xfId="0" applyFont="1" applyFill="1" applyBorder="1" applyAlignment="1">
      <alignment horizontal="center"/>
    </xf>
    <xf numFmtId="2" fontId="13" fillId="8" borderId="57" xfId="0" applyNumberFormat="1" applyFont="1" applyFill="1" applyBorder="1" applyAlignment="1">
      <alignment horizontal="center"/>
    </xf>
    <xf numFmtId="2" fontId="39" fillId="8" borderId="57" xfId="0" applyNumberFormat="1" applyFont="1" applyFill="1" applyBorder="1" applyAlignment="1">
      <alignment horizontal="center"/>
    </xf>
    <xf numFmtId="0" fontId="0" fillId="8" borderId="9" xfId="0" applyFill="1" applyBorder="1"/>
    <xf numFmtId="0" fontId="0" fillId="8" borderId="10" xfId="0" applyFill="1" applyBorder="1"/>
    <xf numFmtId="16" fontId="0" fillId="8" borderId="10" xfId="0" quotePrefix="1" applyNumberFormat="1" applyFill="1" applyBorder="1"/>
    <xf numFmtId="0" fontId="0" fillId="8" borderId="57" xfId="0" quotePrefix="1" applyFill="1" applyBorder="1"/>
    <xf numFmtId="0" fontId="0" fillId="8" borderId="3" xfId="0" applyFill="1" applyBorder="1"/>
    <xf numFmtId="2" fontId="0" fillId="8" borderId="1" xfId="0" applyNumberFormat="1" applyFill="1" applyBorder="1"/>
    <xf numFmtId="2" fontId="0" fillId="8" borderId="11" xfId="0" applyNumberFormat="1" applyFill="1" applyBorder="1"/>
    <xf numFmtId="0" fontId="55" fillId="8" borderId="12" xfId="0" applyFont="1" applyFill="1" applyBorder="1"/>
    <xf numFmtId="2" fontId="55" fillId="8" borderId="4" xfId="0" applyNumberFormat="1" applyFont="1" applyFill="1" applyBorder="1"/>
    <xf numFmtId="2" fontId="55" fillId="8" borderId="27" xfId="0" applyNumberFormat="1" applyFont="1" applyFill="1" applyBorder="1"/>
    <xf numFmtId="0" fontId="1" fillId="8" borderId="10" xfId="0" applyFont="1" applyFill="1" applyBorder="1" applyAlignment="1" applyProtection="1">
      <alignment horizontal="center"/>
    </xf>
    <xf numFmtId="0" fontId="1" fillId="8" borderId="57" xfId="0" applyFont="1" applyFill="1" applyBorder="1" applyAlignment="1" applyProtection="1">
      <alignment horizontal="center"/>
    </xf>
    <xf numFmtId="0" fontId="6" fillId="8" borderId="12" xfId="0" applyFont="1" applyFill="1" applyBorder="1" applyAlignment="1">
      <alignment horizontal="center"/>
    </xf>
    <xf numFmtId="0" fontId="6" fillId="8" borderId="4" xfId="0" applyFont="1" applyFill="1" applyBorder="1" applyAlignment="1">
      <alignment horizontal="center"/>
    </xf>
    <xf numFmtId="0" fontId="6" fillId="8" borderId="27" xfId="0" applyFont="1" applyFill="1" applyBorder="1" applyAlignment="1">
      <alignment horizontal="center"/>
    </xf>
    <xf numFmtId="0" fontId="23" fillId="8" borderId="45" xfId="0" applyFont="1" applyFill="1" applyBorder="1" applyAlignment="1" applyProtection="1">
      <alignment horizontal="left"/>
    </xf>
    <xf numFmtId="2" fontId="5" fillId="8" borderId="66" xfId="0" applyNumberFormat="1" applyFont="1" applyFill="1" applyBorder="1" applyAlignment="1" applyProtection="1">
      <alignment horizontal="left"/>
    </xf>
    <xf numFmtId="2" fontId="5" fillId="8" borderId="47" xfId="0" applyNumberFormat="1" applyFont="1" applyFill="1" applyBorder="1" applyAlignment="1" applyProtection="1">
      <alignment horizontal="left"/>
    </xf>
    <xf numFmtId="0" fontId="22" fillId="8" borderId="40" xfId="0" applyFont="1" applyFill="1" applyBorder="1" applyAlignment="1">
      <alignment horizontal="left"/>
    </xf>
    <xf numFmtId="0" fontId="1" fillId="8" borderId="69" xfId="0" applyFont="1" applyFill="1" applyBorder="1" applyAlignment="1" applyProtection="1">
      <alignment horizontal="left"/>
    </xf>
    <xf numFmtId="2" fontId="11" fillId="8" borderId="37" xfId="0" applyNumberFormat="1" applyFont="1" applyFill="1" applyBorder="1" applyAlignment="1" applyProtection="1">
      <alignment horizontal="left"/>
    </xf>
    <xf numFmtId="0" fontId="1" fillId="8" borderId="51" xfId="0" applyFont="1" applyFill="1" applyBorder="1" applyAlignment="1" applyProtection="1">
      <alignment horizontal="left"/>
    </xf>
    <xf numFmtId="2" fontId="11" fillId="8" borderId="38" xfId="0" applyNumberFormat="1" applyFont="1" applyFill="1" applyBorder="1" applyAlignment="1" applyProtection="1">
      <alignment horizontal="left"/>
    </xf>
    <xf numFmtId="0" fontId="1" fillId="8" borderId="58" xfId="0" applyFont="1" applyFill="1" applyBorder="1" applyAlignment="1" applyProtection="1">
      <alignment horizontal="left"/>
    </xf>
    <xf numFmtId="2" fontId="11" fillId="8" borderId="36" xfId="0" applyNumberFormat="1" applyFont="1" applyFill="1" applyBorder="1" applyAlignment="1" applyProtection="1">
      <alignment horizontal="left"/>
    </xf>
    <xf numFmtId="0" fontId="29" fillId="8" borderId="14" xfId="0" applyFont="1" applyFill="1" applyBorder="1" applyAlignment="1" applyProtection="1">
      <alignment horizontal="center"/>
    </xf>
    <xf numFmtId="0" fontId="30" fillId="8" borderId="15" xfId="0" applyFont="1" applyFill="1" applyBorder="1" applyAlignment="1" applyProtection="1">
      <alignment horizontal="center"/>
    </xf>
    <xf numFmtId="0" fontId="30" fillId="8" borderId="15" xfId="0" applyFont="1" applyFill="1" applyBorder="1" applyAlignment="1">
      <alignment horizontal="center"/>
    </xf>
    <xf numFmtId="0" fontId="30" fillId="8" borderId="68" xfId="0" applyFont="1" applyFill="1" applyBorder="1" applyAlignment="1">
      <alignment horizontal="center"/>
    </xf>
    <xf numFmtId="0" fontId="27" fillId="8" borderId="9" xfId="0" applyFont="1" applyFill="1" applyBorder="1" applyAlignment="1" applyProtection="1">
      <alignment horizontal="left"/>
    </xf>
    <xf numFmtId="0" fontId="26" fillId="8" borderId="10" xfId="0" applyFont="1" applyFill="1" applyBorder="1" applyAlignment="1" applyProtection="1">
      <alignment horizontal="center"/>
    </xf>
    <xf numFmtId="0" fontId="26" fillId="8" borderId="10" xfId="0" applyFont="1" applyFill="1" applyBorder="1" applyAlignment="1">
      <alignment horizontal="center"/>
    </xf>
    <xf numFmtId="0" fontId="26" fillId="8" borderId="57" xfId="0" applyFont="1" applyFill="1" applyBorder="1" applyAlignment="1">
      <alignment horizontal="center"/>
    </xf>
    <xf numFmtId="0" fontId="27" fillId="8" borderId="3" xfId="0" applyFont="1" applyFill="1" applyBorder="1" applyAlignment="1">
      <alignment horizontal="left"/>
    </xf>
    <xf numFmtId="0" fontId="26" fillId="8" borderId="1" xfId="0" applyFont="1" applyFill="1" applyBorder="1" applyAlignment="1">
      <alignment horizontal="center"/>
    </xf>
    <xf numFmtId="0" fontId="26" fillId="8" borderId="11" xfId="0" applyFont="1" applyFill="1" applyBorder="1" applyAlignment="1">
      <alignment horizontal="center"/>
    </xf>
    <xf numFmtId="0" fontId="28" fillId="8" borderId="3" xfId="0" applyFont="1" applyFill="1" applyBorder="1" applyAlignment="1">
      <alignment horizontal="left"/>
    </xf>
    <xf numFmtId="0" fontId="28" fillId="8" borderId="1" xfId="0" applyFont="1" applyFill="1" applyBorder="1" applyAlignment="1">
      <alignment horizontal="center"/>
    </xf>
    <xf numFmtId="0" fontId="28" fillId="8" borderId="11" xfId="0" applyFont="1" applyFill="1" applyBorder="1" applyAlignment="1">
      <alignment horizontal="center"/>
    </xf>
    <xf numFmtId="0" fontId="6" fillId="8" borderId="12" xfId="0" applyFont="1" applyFill="1" applyBorder="1" applyAlignment="1">
      <alignment horizontal="left"/>
    </xf>
    <xf numFmtId="164" fontId="6" fillId="8" borderId="4" xfId="0" applyNumberFormat="1" applyFont="1" applyFill="1" applyBorder="1" applyAlignment="1">
      <alignment horizontal="center"/>
    </xf>
    <xf numFmtId="164" fontId="6" fillId="8" borderId="27" xfId="0" applyNumberFormat="1" applyFont="1" applyFill="1" applyBorder="1" applyAlignment="1">
      <alignment horizontal="center"/>
    </xf>
    <xf numFmtId="0" fontId="2" fillId="8" borderId="15" xfId="0" applyFont="1" applyFill="1" applyBorder="1" applyAlignment="1" applyProtection="1">
      <alignment horizontal="left"/>
    </xf>
    <xf numFmtId="0" fontId="2" fillId="8" borderId="68" xfId="0" applyFont="1" applyFill="1" applyBorder="1" applyAlignment="1">
      <alignment horizontal="left"/>
    </xf>
    <xf numFmtId="0" fontId="2" fillId="8" borderId="22" xfId="0" applyFont="1" applyFill="1" applyBorder="1" applyAlignment="1">
      <alignment horizontal="left"/>
    </xf>
    <xf numFmtId="0" fontId="4" fillId="8" borderId="10" xfId="0" applyFont="1" applyFill="1" applyBorder="1" applyAlignment="1" applyProtection="1">
      <alignment horizontal="left"/>
    </xf>
    <xf numFmtId="164" fontId="25" fillId="8" borderId="57" xfId="0" applyNumberFormat="1" applyFont="1" applyFill="1" applyBorder="1" applyAlignment="1">
      <alignment horizontal="center"/>
    </xf>
    <xf numFmtId="164" fontId="25" fillId="8" borderId="11" xfId="0" applyNumberFormat="1" applyFont="1" applyFill="1" applyBorder="1" applyAlignment="1">
      <alignment horizontal="center"/>
    </xf>
    <xf numFmtId="0" fontId="9" fillId="8" borderId="3" xfId="0" applyFont="1" applyFill="1" applyBorder="1" applyAlignment="1" applyProtection="1">
      <alignment horizontal="center"/>
    </xf>
    <xf numFmtId="0" fontId="11" fillId="8" borderId="1" xfId="0" applyFont="1" applyFill="1" applyBorder="1" applyAlignment="1" applyProtection="1">
      <alignment horizontal="center"/>
    </xf>
    <xf numFmtId="164" fontId="11" fillId="8" borderId="11" xfId="0" applyNumberFormat="1" applyFont="1" applyFill="1" applyBorder="1" applyAlignment="1">
      <alignment horizontal="center"/>
    </xf>
    <xf numFmtId="0" fontId="9" fillId="8" borderId="12" xfId="0" applyFont="1" applyFill="1" applyBorder="1" applyAlignment="1" applyProtection="1">
      <alignment horizontal="center"/>
    </xf>
    <xf numFmtId="0" fontId="11" fillId="8" borderId="4" xfId="0" applyFont="1" applyFill="1" applyBorder="1" applyAlignment="1" applyProtection="1">
      <alignment horizontal="center"/>
    </xf>
    <xf numFmtId="164" fontId="11" fillId="8" borderId="27" xfId="0" applyNumberFormat="1" applyFont="1" applyFill="1" applyBorder="1" applyAlignment="1">
      <alignment horizontal="center"/>
    </xf>
    <xf numFmtId="0" fontId="2" fillId="8" borderId="16" xfId="0" applyFont="1" applyFill="1" applyBorder="1" applyAlignment="1">
      <alignment horizontal="left"/>
    </xf>
    <xf numFmtId="0" fontId="2" fillId="8" borderId="19" xfId="0" applyFont="1" applyFill="1" applyBorder="1" applyAlignment="1">
      <alignment horizontal="left"/>
    </xf>
    <xf numFmtId="0" fontId="1" fillId="8" borderId="7" xfId="0" applyFont="1" applyFill="1" applyBorder="1" applyAlignment="1" applyProtection="1">
      <alignment horizontal="center"/>
    </xf>
    <xf numFmtId="0" fontId="2" fillId="8" borderId="3" xfId="0" applyFont="1" applyFill="1" applyBorder="1" applyAlignment="1">
      <alignment horizontal="left"/>
    </xf>
    <xf numFmtId="0" fontId="2" fillId="8" borderId="1" xfId="0" applyFont="1" applyFill="1" applyBorder="1" applyAlignment="1">
      <alignment horizontal="left"/>
    </xf>
    <xf numFmtId="0" fontId="2" fillId="8" borderId="11" xfId="0" applyFont="1" applyFill="1" applyBorder="1" applyAlignment="1">
      <alignment horizontal="left"/>
    </xf>
    <xf numFmtId="0" fontId="2" fillId="8" borderId="12" xfId="0" applyFont="1" applyFill="1" applyBorder="1" applyAlignment="1">
      <alignment horizontal="left"/>
    </xf>
    <xf numFmtId="0" fontId="2" fillId="8" borderId="4" xfId="0" applyFont="1" applyFill="1" applyBorder="1" applyAlignment="1">
      <alignment horizontal="left"/>
    </xf>
    <xf numFmtId="0" fontId="2" fillId="8" borderId="27" xfId="0" applyFont="1" applyFill="1" applyBorder="1" applyAlignment="1">
      <alignment horizontal="left"/>
    </xf>
    <xf numFmtId="0" fontId="1" fillId="8" borderId="24" xfId="0" applyFont="1" applyFill="1" applyBorder="1" applyAlignment="1" applyProtection="1">
      <alignment horizontal="center"/>
    </xf>
    <xf numFmtId="0" fontId="6" fillId="8" borderId="24" xfId="0" applyFont="1" applyFill="1" applyBorder="1" applyProtection="1"/>
    <xf numFmtId="0" fontId="6" fillId="8" borderId="23" xfId="0" applyFont="1" applyFill="1" applyBorder="1" applyProtection="1"/>
    <xf numFmtId="0" fontId="6" fillId="8" borderId="53" xfId="0" applyFont="1" applyFill="1" applyBorder="1" applyProtection="1"/>
    <xf numFmtId="0" fontId="6" fillId="8" borderId="54" xfId="0" applyFont="1" applyFill="1" applyBorder="1" applyProtection="1"/>
    <xf numFmtId="0" fontId="6" fillId="8" borderId="60" xfId="0" applyFont="1" applyFill="1" applyBorder="1" applyProtection="1"/>
    <xf numFmtId="164" fontId="1" fillId="8" borderId="9" xfId="0" applyNumberFormat="1" applyFont="1" applyFill="1" applyBorder="1" applyAlignment="1" applyProtection="1">
      <alignment horizontal="center"/>
    </xf>
    <xf numFmtId="0" fontId="44" fillId="8" borderId="10" xfId="0" applyFont="1" applyFill="1" applyBorder="1" applyAlignment="1" applyProtection="1">
      <alignment horizontal="center"/>
      <protection locked="0"/>
    </xf>
    <xf numFmtId="0" fontId="4" fillId="8" borderId="57" xfId="0" applyFont="1" applyFill="1" applyBorder="1" applyAlignment="1" applyProtection="1">
      <alignment horizontal="center"/>
    </xf>
    <xf numFmtId="164" fontId="1" fillId="8" borderId="3" xfId="0" applyNumberFormat="1" applyFont="1" applyFill="1" applyBorder="1" applyAlignment="1" applyProtection="1">
      <alignment horizontal="center"/>
    </xf>
    <xf numFmtId="0" fontId="44" fillId="8" borderId="1" xfId="0" applyFont="1" applyFill="1" applyBorder="1" applyAlignment="1" applyProtection="1">
      <alignment horizontal="center"/>
      <protection locked="0"/>
    </xf>
    <xf numFmtId="0" fontId="4" fillId="8" borderId="11" xfId="0" applyFont="1" applyFill="1" applyBorder="1" applyAlignment="1" applyProtection="1">
      <alignment horizontal="center"/>
    </xf>
    <xf numFmtId="0" fontId="1" fillId="8" borderId="12" xfId="0" applyFont="1" applyFill="1" applyBorder="1" applyAlignment="1" applyProtection="1">
      <alignment horizontal="center"/>
    </xf>
    <xf numFmtId="0" fontId="44" fillId="8" borderId="4" xfId="0" applyFont="1" applyFill="1" applyBorder="1" applyAlignment="1" applyProtection="1">
      <alignment horizontal="center"/>
      <protection locked="0"/>
    </xf>
    <xf numFmtId="16" fontId="1" fillId="0" borderId="4" xfId="0" quotePrefix="1" applyNumberFormat="1" applyFont="1" applyBorder="1" applyAlignment="1" applyProtection="1">
      <alignment horizontal="left"/>
    </xf>
    <xf numFmtId="0" fontId="1" fillId="0" borderId="38" xfId="0" applyFont="1" applyBorder="1" applyAlignment="1" applyProtection="1">
      <alignment horizontal="center"/>
      <protection locked="0"/>
    </xf>
    <xf numFmtId="0" fontId="1" fillId="0" borderId="37" xfId="0" applyFont="1" applyBorder="1" applyAlignment="1" applyProtection="1">
      <alignment horizontal="center"/>
      <protection locked="0"/>
    </xf>
    <xf numFmtId="2" fontId="60" fillId="8" borderId="1" xfId="0" applyNumberFormat="1" applyFont="1" applyFill="1" applyBorder="1" applyAlignment="1" applyProtection="1">
      <alignment horizontal="left"/>
    </xf>
    <xf numFmtId="2" fontId="21" fillId="0" borderId="45" xfId="0" applyNumberFormat="1" applyFont="1" applyBorder="1" applyAlignment="1"/>
    <xf numFmtId="2" fontId="21" fillId="0" borderId="35" xfId="0" applyNumberFormat="1" applyFont="1" applyBorder="1" applyAlignment="1"/>
    <xf numFmtId="2" fontId="21" fillId="0" borderId="41" xfId="0" applyNumberFormat="1" applyFont="1" applyBorder="1" applyAlignment="1"/>
    <xf numFmtId="2" fontId="21" fillId="0" borderId="22" xfId="0" applyNumberFormat="1" applyFont="1" applyBorder="1" applyAlignment="1"/>
    <xf numFmtId="2" fontId="21" fillId="0" borderId="23" xfId="0" applyNumberFormat="1" applyFont="1" applyBorder="1" applyAlignment="1"/>
    <xf numFmtId="2" fontId="21" fillId="0" borderId="24" xfId="0" applyNumberFormat="1" applyFont="1" applyBorder="1" applyAlignment="1"/>
    <xf numFmtId="0" fontId="3" fillId="11" borderId="5" xfId="0" applyFont="1" applyFill="1" applyBorder="1" applyAlignment="1" applyProtection="1">
      <alignment horizontal="center"/>
      <protection locked="0"/>
    </xf>
    <xf numFmtId="0" fontId="3" fillId="8" borderId="7" xfId="0" applyFont="1" applyFill="1" applyBorder="1" applyAlignment="1" applyProtection="1">
      <alignment horizontal="center"/>
      <protection locked="0"/>
    </xf>
    <xf numFmtId="0" fontId="4" fillId="0" borderId="1" xfId="0" applyFont="1" applyFill="1" applyBorder="1" applyAlignment="1" applyProtection="1">
      <alignment horizontal="center"/>
      <protection locked="0"/>
    </xf>
    <xf numFmtId="1" fontId="4" fillId="0" borderId="1" xfId="0" applyNumberFormat="1" applyFont="1" applyFill="1" applyBorder="1" applyAlignment="1" applyProtection="1">
      <alignment horizontal="center"/>
    </xf>
    <xf numFmtId="0" fontId="0" fillId="0" borderId="3" xfId="0" applyBorder="1" applyAlignment="1">
      <alignment horizontal="center"/>
    </xf>
    <xf numFmtId="0" fontId="3" fillId="0" borderId="8" xfId="0" applyFont="1" applyBorder="1" applyAlignment="1" applyProtection="1">
      <alignment horizontal="center"/>
      <protection locked="0"/>
    </xf>
    <xf numFmtId="0" fontId="6" fillId="0" borderId="9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45" fillId="0" borderId="1" xfId="0" applyFont="1" applyBorder="1" applyAlignment="1">
      <alignment horizontal="center"/>
    </xf>
    <xf numFmtId="0" fontId="61" fillId="0" borderId="1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" xfId="0" applyBorder="1" applyAlignment="1">
      <alignment horizontal="center"/>
    </xf>
    <xf numFmtId="0" fontId="13" fillId="2" borderId="42" xfId="0" applyFont="1" applyFill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0" fontId="0" fillId="11" borderId="1" xfId="0" applyFill="1" applyBorder="1" applyAlignment="1">
      <alignment horizontal="center"/>
    </xf>
    <xf numFmtId="0" fontId="3" fillId="8" borderId="8" xfId="0" applyFont="1" applyFill="1" applyBorder="1" applyAlignment="1" applyProtection="1">
      <alignment horizontal="center"/>
      <protection locked="0"/>
    </xf>
    <xf numFmtId="0" fontId="3" fillId="2" borderId="44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center"/>
      <protection locked="0"/>
    </xf>
    <xf numFmtId="16" fontId="1" fillId="0" borderId="36" xfId="0" quotePrefix="1" applyNumberFormat="1" applyFont="1" applyBorder="1" applyAlignment="1" applyProtection="1">
      <alignment horizontal="center"/>
    </xf>
    <xf numFmtId="0" fontId="4" fillId="3" borderId="1" xfId="0" applyFont="1" applyFill="1" applyBorder="1" applyAlignment="1" applyProtection="1">
      <alignment horizontal="center"/>
    </xf>
    <xf numFmtId="16" fontId="1" fillId="0" borderId="4" xfId="0" quotePrefix="1" applyNumberFormat="1" applyFont="1" applyBorder="1" applyAlignment="1" applyProtection="1">
      <alignment horizontal="center"/>
    </xf>
    <xf numFmtId="0" fontId="1" fillId="0" borderId="4" xfId="0" quotePrefix="1" applyFont="1" applyBorder="1" applyAlignment="1" applyProtection="1">
      <alignment horizontal="center"/>
    </xf>
    <xf numFmtId="0" fontId="3" fillId="2" borderId="8" xfId="0" applyFont="1" applyFill="1" applyBorder="1" applyAlignment="1" applyProtection="1">
      <alignment horizontal="center"/>
      <protection locked="0"/>
    </xf>
    <xf numFmtId="2" fontId="1" fillId="8" borderId="12" xfId="0" applyNumberFormat="1" applyFont="1" applyFill="1" applyBorder="1" applyAlignment="1" applyProtection="1">
      <alignment horizontal="center"/>
    </xf>
    <xf numFmtId="0" fontId="2" fillId="8" borderId="9" xfId="0" applyFont="1" applyFill="1" applyBorder="1" applyAlignment="1">
      <alignment horizontal="left"/>
    </xf>
    <xf numFmtId="0" fontId="2" fillId="8" borderId="10" xfId="0" applyFont="1" applyFill="1" applyBorder="1" applyAlignment="1">
      <alignment horizontal="left"/>
    </xf>
    <xf numFmtId="0" fontId="2" fillId="8" borderId="57" xfId="0" applyFont="1" applyFill="1" applyBorder="1" applyAlignment="1">
      <alignment horizontal="left"/>
    </xf>
    <xf numFmtId="2" fontId="2" fillId="8" borderId="1" xfId="0" applyNumberFormat="1" applyFont="1" applyFill="1" applyBorder="1" applyAlignment="1">
      <alignment horizontal="left"/>
    </xf>
    <xf numFmtId="2" fontId="6" fillId="8" borderId="1" xfId="0" applyNumberFormat="1" applyFont="1" applyFill="1" applyBorder="1" applyAlignment="1">
      <alignment horizontal="left"/>
    </xf>
    <xf numFmtId="2" fontId="6" fillId="8" borderId="11" xfId="0" applyNumberFormat="1" applyFont="1" applyFill="1" applyBorder="1" applyAlignment="1">
      <alignment horizontal="left"/>
    </xf>
    <xf numFmtId="2" fontId="6" fillId="8" borderId="4" xfId="0" applyNumberFormat="1" applyFont="1" applyFill="1" applyBorder="1" applyAlignment="1">
      <alignment horizontal="left"/>
    </xf>
    <xf numFmtId="0" fontId="4" fillId="8" borderId="1" xfId="0" quotePrefix="1" applyFont="1" applyFill="1" applyBorder="1" applyAlignment="1" applyProtection="1">
      <alignment horizontal="left"/>
    </xf>
    <xf numFmtId="0" fontId="2" fillId="0" borderId="15" xfId="0" applyFont="1" applyBorder="1" applyAlignment="1">
      <alignment horizontal="left"/>
    </xf>
    <xf numFmtId="0" fontId="2" fillId="0" borderId="20" xfId="0" applyFont="1" applyBorder="1" applyAlignment="1">
      <alignment horizontal="left"/>
    </xf>
    <xf numFmtId="2" fontId="2" fillId="0" borderId="4" xfId="0" applyNumberFormat="1" applyFont="1" applyBorder="1" applyAlignment="1">
      <alignment horizontal="left"/>
    </xf>
    <xf numFmtId="2" fontId="62" fillId="8" borderId="1" xfId="0" applyNumberFormat="1" applyFont="1" applyFill="1" applyBorder="1" applyAlignment="1" applyProtection="1">
      <alignment horizontal="left"/>
    </xf>
    <xf numFmtId="0" fontId="14" fillId="0" borderId="0" xfId="0" applyFont="1" applyFill="1" applyBorder="1"/>
    <xf numFmtId="0" fontId="14" fillId="0" borderId="0" xfId="0" applyFont="1"/>
    <xf numFmtId="16" fontId="14" fillId="0" borderId="0" xfId="0" applyNumberFormat="1" applyFont="1" applyFill="1" applyBorder="1"/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lt-LT"/>
              <a:t>tenka praleistų pamokų 1 mokiniui</a:t>
            </a:r>
          </a:p>
        </c:rich>
      </c:tx>
      <c:layout>
        <c:manualLayout>
          <c:xMode val="edge"/>
          <c:yMode val="edge"/>
          <c:x val="0.23221783117818237"/>
          <c:y val="2.14593175853018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062776893036672"/>
          <c:y val="0.19313304721030042"/>
          <c:w val="0.78449744439839753"/>
          <c:h val="0.5107296137339055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'I trim'!$M$32</c:f>
              <c:strCache>
                <c:ptCount val="1"/>
                <c:pt idx="0">
                  <c:v>1 mokiniui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invertIfNegative val="0"/>
          <c:dPt>
            <c:idx val="3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  <a:ln w="12700">
                <a:solidFill>
                  <a:srgbClr val="000080"/>
                </a:solidFill>
                <a:prstDash val="solid"/>
              </a:ln>
            </c:spPr>
          </c:dPt>
          <c:dPt>
            <c:idx val="8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  <a:ln w="12700">
                <a:solidFill>
                  <a:srgbClr val="000080"/>
                </a:solidFill>
                <a:prstDash val="solid"/>
              </a:ln>
            </c:spPr>
          </c:dPt>
          <c:dPt>
            <c:idx val="12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  <a:ln w="12700">
                <a:solidFill>
                  <a:srgbClr val="000080"/>
                </a:solidFill>
                <a:prstDash val="solid"/>
              </a:ln>
            </c:spPr>
          </c:dPt>
          <c:dPt>
            <c:idx val="17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  <a:ln w="12700">
                <a:solidFill>
                  <a:srgbClr val="000080"/>
                </a:solidFill>
                <a:prstDash val="solid"/>
              </a:ln>
            </c:spPr>
          </c:dPt>
          <c:dPt>
            <c:idx val="18"/>
            <c:invertIfNegative val="0"/>
            <c:bubble3D val="0"/>
            <c:spPr>
              <a:solidFill>
                <a:srgbClr val="FFC000"/>
              </a:solidFill>
              <a:ln w="12700">
                <a:solidFill>
                  <a:srgbClr val="000080"/>
                </a:solidFill>
                <a:prstDash val="solid"/>
              </a:ln>
            </c:spPr>
          </c:dPt>
          <c:dLbls>
            <c:dLbl>
              <c:idx val="3"/>
              <c:layout>
                <c:manualLayout>
                  <c:x val="-3.1743747646134562E-17"/>
                  <c:y val="-7.951367682198233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1.0388982879038019E-2"/>
                  <c:y val="-5.56595737753876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1.7314971465063364E-3"/>
                  <c:y val="-6.361094145758587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3"/>
              <c:layout>
                <c:manualLayout>
                  <c:x val="3.4629942930126728E-3"/>
                  <c:y val="-9.144072834527969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8"/>
              <c:layout>
                <c:manualLayout>
                  <c:x val="1.0388982879038146E-2"/>
                  <c:y val="-0.1033677798685770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 trim'!$L$33:$L$51</c:f>
              <c:strCache>
                <c:ptCount val="19"/>
                <c:pt idx="0">
                  <c:v>1a</c:v>
                </c:pt>
                <c:pt idx="1">
                  <c:v>1b</c:v>
                </c:pt>
                <c:pt idx="3">
                  <c:v>I kl.</c:v>
                </c:pt>
                <c:pt idx="4">
                  <c:v>2a</c:v>
                </c:pt>
                <c:pt idx="5">
                  <c:v>2b</c:v>
                </c:pt>
                <c:pt idx="6">
                  <c:v>2c</c:v>
                </c:pt>
                <c:pt idx="8">
                  <c:v>II kl.</c:v>
                </c:pt>
                <c:pt idx="9">
                  <c:v>3a</c:v>
                </c:pt>
                <c:pt idx="10">
                  <c:v>3b</c:v>
                </c:pt>
                <c:pt idx="12">
                  <c:v>III kl.</c:v>
                </c:pt>
                <c:pt idx="13">
                  <c:v>4a</c:v>
                </c:pt>
                <c:pt idx="14">
                  <c:v>4b</c:v>
                </c:pt>
                <c:pt idx="15">
                  <c:v>4c</c:v>
                </c:pt>
                <c:pt idx="17">
                  <c:v>IV kl.</c:v>
                </c:pt>
                <c:pt idx="18">
                  <c:v>I-IV kl.</c:v>
                </c:pt>
              </c:strCache>
            </c:strRef>
          </c:cat>
          <c:val>
            <c:numRef>
              <c:f>'I trim'!$M$33:$M$51</c:f>
              <c:numCache>
                <c:formatCode>0.0</c:formatCode>
                <c:ptCount val="19"/>
                <c:pt idx="0">
                  <c:v>17.363636363636363</c:v>
                </c:pt>
                <c:pt idx="1">
                  <c:v>21.458333333333332</c:v>
                </c:pt>
                <c:pt idx="3">
                  <c:v>0</c:v>
                </c:pt>
                <c:pt idx="4">
                  <c:v>17.125</c:v>
                </c:pt>
                <c:pt idx="5">
                  <c:v>37.166666666666664</c:v>
                </c:pt>
                <c:pt idx="6">
                  <c:v>0</c:v>
                </c:pt>
                <c:pt idx="8">
                  <c:v>0</c:v>
                </c:pt>
                <c:pt idx="9">
                  <c:v>19.28</c:v>
                </c:pt>
                <c:pt idx="10">
                  <c:v>17.368421052631579</c:v>
                </c:pt>
                <c:pt idx="12">
                  <c:v>0</c:v>
                </c:pt>
                <c:pt idx="13">
                  <c:v>28.473684210526315</c:v>
                </c:pt>
                <c:pt idx="14">
                  <c:v>13.35</c:v>
                </c:pt>
                <c:pt idx="15">
                  <c:v>22.06</c:v>
                </c:pt>
                <c:pt idx="17">
                  <c:v>21.140350877192983</c:v>
                </c:pt>
                <c:pt idx="18">
                  <c:v>16.778894472361809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4737624"/>
        <c:axId val="224738008"/>
      </c:barChart>
      <c:catAx>
        <c:axId val="224737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9525">
            <a:noFill/>
          </a:ln>
        </c:spPr>
        <c:txPr>
          <a:bodyPr rot="-270000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lt-LT"/>
          </a:p>
        </c:txPr>
        <c:crossAx val="224738008"/>
        <c:crosses val="autoZero"/>
        <c:auto val="1"/>
        <c:lblAlgn val="ctr"/>
        <c:lblOffset val="100"/>
        <c:noMultiLvlLbl val="0"/>
      </c:catAx>
      <c:valAx>
        <c:axId val="224738008"/>
        <c:scaling>
          <c:orientation val="minMax"/>
        </c:scaling>
        <c:delete val="1"/>
        <c:axPos val="l"/>
        <c:numFmt formatCode="0.0" sourceLinked="1"/>
        <c:majorTickMark val="out"/>
        <c:minorTickMark val="none"/>
        <c:tickLblPos val="nextTo"/>
        <c:crossAx val="2247376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gradFill rotWithShape="0">
      <a:gsLst>
        <a:gs pos="0">
          <a:srgbClr xmlns:mc="http://schemas.openxmlformats.org/markup-compatibility/2006" xmlns:a14="http://schemas.microsoft.com/office/drawing/2010/main" val="339966" mc:Ignorable="a14" a14:legacySpreadsheetColorIndex="57"/>
        </a:gs>
        <a:gs pos="100000">
          <a:srgbClr xmlns:mc="http://schemas.openxmlformats.org/markup-compatibility/2006" xmlns:a14="http://schemas.microsoft.com/office/drawing/2010/main" val="18472F" mc:Ignorable="a14" a14:legacySpreadsheetColorIndex="57">
            <a:gamma/>
            <a:shade val="46275"/>
            <a:invGamma/>
          </a:srgbClr>
        </a:gs>
      </a:gsLst>
      <a:path path="rect">
        <a:fillToRect l="100000" b="100000"/>
      </a:path>
    </a:gra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lt-LT"/>
    </a:p>
  </c:txPr>
  <c:printSettings>
    <c:headerFooter alignWithMargins="0"/>
    <c:pageMargins b="1" l="0.75" r="0.75" t="1" header="0.5" footer="0.5"/>
    <c:pageSetup orientation="landscape" horizontalDpi="300" verticalDpi="300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lt-LT"/>
              <a:t>V-VIII klasės</a:t>
            </a:r>
          </a:p>
        </c:rich>
      </c:tx>
      <c:layout>
        <c:manualLayout>
          <c:xMode val="edge"/>
          <c:yMode val="edge"/>
          <c:x val="0.42752293577981654"/>
          <c:y val="3.4375000000000003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54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6.0550458715596334E-2"/>
          <c:y val="0.15625"/>
          <c:w val="0.83669724770642206"/>
          <c:h val="0.72499999999999998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'I trim'!$I$138</c:f>
              <c:strCache>
                <c:ptCount val="1"/>
                <c:pt idx="0">
                  <c:v>5 kl.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'I trim'!$J$137:$N$137</c:f>
              <c:strCache>
                <c:ptCount val="5"/>
                <c:pt idx="0">
                  <c:v>9-10</c:v>
                </c:pt>
                <c:pt idx="1">
                  <c:v>7-8</c:v>
                </c:pt>
                <c:pt idx="2">
                  <c:v>4-6</c:v>
                </c:pt>
                <c:pt idx="3">
                  <c:v>1-3</c:v>
                </c:pt>
                <c:pt idx="4">
                  <c:v>Neatest.</c:v>
                </c:pt>
              </c:strCache>
            </c:strRef>
          </c:cat>
          <c:val>
            <c:numRef>
              <c:f>'I trim'!$J$138:$N$138</c:f>
              <c:numCache>
                <c:formatCode>General</c:formatCode>
                <c:ptCount val="5"/>
                <c:pt idx="0">
                  <c:v>1</c:v>
                </c:pt>
                <c:pt idx="1">
                  <c:v>25</c:v>
                </c:pt>
                <c:pt idx="2">
                  <c:v>17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1"/>
          <c:order val="1"/>
          <c:tx>
            <c:strRef>
              <c:f>'I trim'!$I$139</c:f>
              <c:strCache>
                <c:ptCount val="1"/>
                <c:pt idx="0">
                  <c:v>6 kl.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'I trim'!$J$137:$N$137</c:f>
              <c:strCache>
                <c:ptCount val="5"/>
                <c:pt idx="0">
                  <c:v>9-10</c:v>
                </c:pt>
                <c:pt idx="1">
                  <c:v>7-8</c:v>
                </c:pt>
                <c:pt idx="2">
                  <c:v>4-6</c:v>
                </c:pt>
                <c:pt idx="3">
                  <c:v>1-3</c:v>
                </c:pt>
                <c:pt idx="4">
                  <c:v>Neatest.</c:v>
                </c:pt>
              </c:strCache>
            </c:strRef>
          </c:cat>
          <c:val>
            <c:numRef>
              <c:f>'I trim'!$J$139:$N$139</c:f>
              <c:numCache>
                <c:formatCode>General</c:formatCode>
                <c:ptCount val="5"/>
                <c:pt idx="0">
                  <c:v>6</c:v>
                </c:pt>
                <c:pt idx="1">
                  <c:v>25</c:v>
                </c:pt>
                <c:pt idx="2">
                  <c:v>19</c:v>
                </c:pt>
                <c:pt idx="3">
                  <c:v>2</c:v>
                </c:pt>
                <c:pt idx="4">
                  <c:v>0</c:v>
                </c:pt>
              </c:numCache>
            </c:numRef>
          </c:val>
        </c:ser>
        <c:ser>
          <c:idx val="2"/>
          <c:order val="2"/>
          <c:tx>
            <c:strRef>
              <c:f>'I trim'!$I$140</c:f>
              <c:strCache>
                <c:ptCount val="1"/>
                <c:pt idx="0">
                  <c:v>7 kl.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'I trim'!$J$137:$N$137</c:f>
              <c:strCache>
                <c:ptCount val="5"/>
                <c:pt idx="0">
                  <c:v>9-10</c:v>
                </c:pt>
                <c:pt idx="1">
                  <c:v>7-8</c:v>
                </c:pt>
                <c:pt idx="2">
                  <c:v>4-6</c:v>
                </c:pt>
                <c:pt idx="3">
                  <c:v>1-3</c:v>
                </c:pt>
                <c:pt idx="4">
                  <c:v>Neatest.</c:v>
                </c:pt>
              </c:strCache>
            </c:strRef>
          </c:cat>
          <c:val>
            <c:numRef>
              <c:f>'I trim'!$J$140:$N$140</c:f>
              <c:numCache>
                <c:formatCode>General</c:formatCode>
                <c:ptCount val="5"/>
                <c:pt idx="0">
                  <c:v>1</c:v>
                </c:pt>
                <c:pt idx="1">
                  <c:v>16</c:v>
                </c:pt>
                <c:pt idx="2">
                  <c:v>27</c:v>
                </c:pt>
                <c:pt idx="3">
                  <c:v>9</c:v>
                </c:pt>
                <c:pt idx="4">
                  <c:v>0</c:v>
                </c:pt>
              </c:numCache>
            </c:numRef>
          </c:val>
        </c:ser>
        <c:ser>
          <c:idx val="3"/>
          <c:order val="3"/>
          <c:tx>
            <c:strRef>
              <c:f>'I trim'!#REF!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'I trim'!$J$137:$N$137</c:f>
              <c:strCache>
                <c:ptCount val="5"/>
                <c:pt idx="0">
                  <c:v>9-10</c:v>
                </c:pt>
                <c:pt idx="1">
                  <c:v>7-8</c:v>
                </c:pt>
                <c:pt idx="2">
                  <c:v>4-6</c:v>
                </c:pt>
                <c:pt idx="3">
                  <c:v>1-3</c:v>
                </c:pt>
                <c:pt idx="4">
                  <c:v>Neatest.</c:v>
                </c:pt>
              </c:strCache>
            </c:strRef>
          </c:cat>
          <c:val>
            <c:numRef>
              <c:f>'I trim'!#REF!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25243536"/>
        <c:axId val="225242752"/>
        <c:axId val="0"/>
      </c:bar3DChart>
      <c:catAx>
        <c:axId val="225243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lt-LT"/>
          </a:p>
        </c:txPr>
        <c:crossAx val="2252427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252427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lt-LT"/>
          </a:p>
        </c:txPr>
        <c:crossAx val="22524353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91743119266055051"/>
          <c:y val="0.4375"/>
          <c:w val="6.7889908256880682E-2"/>
          <c:h val="0.2406249999999999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5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lt-LT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lt-LT"/>
    </a:p>
  </c:txPr>
  <c:printSettings>
    <c:headerFooter alignWithMargins="0"/>
    <c:pageMargins b="1" l="0.75" r="0.75" t="1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lt-LT"/>
              <a:t>Kokybė</a:t>
            </a:r>
            <a:r>
              <a:rPr lang="en-US"/>
              <a:t> 1-4 klas</a:t>
            </a:r>
            <a:r>
              <a:rPr lang="lt-LT"/>
              <a:t>ėse</a:t>
            </a:r>
          </a:p>
          <a:p>
            <a:pPr>
              <a:defRPr/>
            </a:pPr>
            <a:endParaRPr lang="lt-LT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2116907261592301"/>
          <c:y val="0.16228018372703412"/>
          <c:w val="0.74617891513560819"/>
          <c:h val="0.608730314960629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'I trim'!$T$31:$T$32</c:f>
              <c:strCache>
                <c:ptCount val="2"/>
                <c:pt idx="0">
                  <c:v>Kokybė</c:v>
                </c:pt>
              </c:strCache>
            </c:strRef>
          </c:tx>
          <c:spPr>
            <a:effectLst>
              <a:outerShdw blurRad="50800" dist="50800" dir="5400000" algn="ctr" rotWithShape="0">
                <a:srgbClr val="FFC000"/>
              </a:outerShdw>
            </a:effectLst>
          </c:spPr>
          <c:invertIfNegative val="0"/>
          <c:dPt>
            <c:idx val="3"/>
            <c:invertIfNegative val="0"/>
            <c:bubble3D val="0"/>
            <c:spPr>
              <a:solidFill>
                <a:srgbClr val="FF0000"/>
              </a:solidFill>
              <a:effectLst>
                <a:glow rad="127000">
                  <a:schemeClr val="bg1"/>
                </a:glow>
                <a:outerShdw blurRad="50800" dist="50800" dir="5400000" algn="ctr" rotWithShape="0">
                  <a:schemeClr val="bg1"/>
                </a:outerShdw>
              </a:effectLst>
            </c:spPr>
          </c:dPt>
          <c:dPt>
            <c:idx val="8"/>
            <c:invertIfNegative val="0"/>
            <c:bubble3D val="0"/>
            <c:spPr>
              <a:solidFill>
                <a:srgbClr val="FF0000"/>
              </a:solidFill>
              <a:effectLst>
                <a:outerShdw blurRad="50800" dist="50800" dir="5400000" algn="ctr" rotWithShape="0">
                  <a:srgbClr val="FFC000"/>
                </a:outerShdw>
              </a:effectLst>
            </c:spPr>
          </c:dPt>
          <c:dPt>
            <c:idx val="12"/>
            <c:invertIfNegative val="0"/>
            <c:bubble3D val="0"/>
            <c:spPr>
              <a:solidFill>
                <a:srgbClr val="FF0000"/>
              </a:solidFill>
              <a:effectLst>
                <a:outerShdw blurRad="50800" dist="50800" dir="5400000" algn="ctr" rotWithShape="0">
                  <a:srgbClr val="FFC000"/>
                </a:outerShdw>
              </a:effectLst>
            </c:spPr>
          </c:dPt>
          <c:dPt>
            <c:idx val="17"/>
            <c:invertIfNegative val="0"/>
            <c:bubble3D val="0"/>
            <c:spPr>
              <a:solidFill>
                <a:srgbClr val="FF0000"/>
              </a:solidFill>
              <a:effectLst>
                <a:outerShdw blurRad="50800" dist="50800" dir="5400000" algn="ctr" rotWithShape="0">
                  <a:srgbClr val="FFC000"/>
                </a:outerShdw>
              </a:effectLst>
            </c:spPr>
          </c:dPt>
          <c:dPt>
            <c:idx val="18"/>
            <c:invertIfNegative val="0"/>
            <c:bubble3D val="0"/>
            <c:spPr>
              <a:solidFill>
                <a:srgbClr val="00B0F0"/>
              </a:solidFill>
              <a:effectLst>
                <a:outerShdw blurRad="50800" dist="50800" dir="5400000" algn="ctr" rotWithShape="0">
                  <a:srgbClr val="FFC000"/>
                </a:outerShdw>
              </a:effectLst>
            </c:spPr>
          </c:dPt>
          <c:dLbls>
            <c:dLbl>
              <c:idx val="3"/>
              <c:numFmt formatCode="#,##0.00" sourceLinked="0"/>
              <c:spPr/>
              <c:txPr>
                <a:bodyPr/>
                <a:lstStyle/>
                <a:p>
                  <a:pPr>
                    <a:defRPr/>
                  </a:pPr>
                  <a:endParaRPr lang="lt-LT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numFmt formatCode="#,##0.00" sourceLinked="0"/>
              <c:spPr/>
              <c:txPr>
                <a:bodyPr/>
                <a:lstStyle/>
                <a:p>
                  <a:pPr>
                    <a:defRPr/>
                  </a:pPr>
                  <a:endParaRPr lang="lt-LT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2"/>
              <c:numFmt formatCode="#,##0.00" sourceLinked="0"/>
              <c:spPr/>
              <c:txPr>
                <a:bodyPr/>
                <a:lstStyle/>
                <a:p>
                  <a:pPr>
                    <a:defRPr/>
                  </a:pPr>
                  <a:endParaRPr lang="lt-LT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7"/>
              <c:numFmt formatCode="#,##0.00" sourceLinked="0"/>
              <c:spPr/>
              <c:txPr>
                <a:bodyPr/>
                <a:lstStyle/>
                <a:p>
                  <a:pPr>
                    <a:defRPr/>
                  </a:pPr>
                  <a:endParaRPr lang="lt-LT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8"/>
              <c:layout>
                <c:manualLayout>
                  <c:x val="2.554278416347382E-3"/>
                  <c:y val="-5.5555555555555552E-2"/>
                </c:manualLayout>
              </c:layout>
              <c:numFmt formatCode="#,##0.00" sourceLinked="0"/>
              <c:spPr/>
              <c:txPr>
                <a:bodyPr/>
                <a:lstStyle/>
                <a:p>
                  <a:pPr>
                    <a:defRPr/>
                  </a:pPr>
                  <a:endParaRPr lang="lt-LT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 trim'!$S$33:$S$51</c:f>
              <c:strCache>
                <c:ptCount val="19"/>
                <c:pt idx="0">
                  <c:v>1a</c:v>
                </c:pt>
                <c:pt idx="1">
                  <c:v>1b</c:v>
                </c:pt>
                <c:pt idx="3">
                  <c:v>I kl.</c:v>
                </c:pt>
                <c:pt idx="4">
                  <c:v>2a</c:v>
                </c:pt>
                <c:pt idx="5">
                  <c:v>2b</c:v>
                </c:pt>
                <c:pt idx="6">
                  <c:v>2b</c:v>
                </c:pt>
                <c:pt idx="8">
                  <c:v>II kl.</c:v>
                </c:pt>
                <c:pt idx="9">
                  <c:v>3a</c:v>
                </c:pt>
                <c:pt idx="10">
                  <c:v>3b</c:v>
                </c:pt>
                <c:pt idx="12">
                  <c:v>III kl.</c:v>
                </c:pt>
                <c:pt idx="13">
                  <c:v>4a</c:v>
                </c:pt>
                <c:pt idx="14">
                  <c:v>4b</c:v>
                </c:pt>
                <c:pt idx="15">
                  <c:v>4c</c:v>
                </c:pt>
                <c:pt idx="17">
                  <c:v>IV kl.</c:v>
                </c:pt>
                <c:pt idx="18">
                  <c:v>I-IV kl.</c:v>
                </c:pt>
              </c:strCache>
            </c:strRef>
          </c:cat>
          <c:val>
            <c:numRef>
              <c:f>'I trim'!$T$33:$T$51</c:f>
              <c:numCache>
                <c:formatCode>0.00</c:formatCode>
                <c:ptCount val="19"/>
                <c:pt idx="0">
                  <c:v>72.727272727272734</c:v>
                </c:pt>
                <c:pt idx="1">
                  <c:v>70.833333333333343</c:v>
                </c:pt>
                <c:pt idx="3">
                  <c:v>71.739130434782609</c:v>
                </c:pt>
                <c:pt idx="4">
                  <c:v>62.5</c:v>
                </c:pt>
                <c:pt idx="5">
                  <c:v>38.888888888888893</c:v>
                </c:pt>
                <c:pt idx="6">
                  <c:v>88.88</c:v>
                </c:pt>
                <c:pt idx="8">
                  <c:v>63.46153846153846</c:v>
                </c:pt>
                <c:pt idx="9">
                  <c:v>68</c:v>
                </c:pt>
                <c:pt idx="10">
                  <c:v>57.894736842105267</c:v>
                </c:pt>
                <c:pt idx="12">
                  <c:v>63.636363636363633</c:v>
                </c:pt>
                <c:pt idx="13">
                  <c:v>42.105263157894733</c:v>
                </c:pt>
                <c:pt idx="14">
                  <c:v>80</c:v>
                </c:pt>
                <c:pt idx="15">
                  <c:v>50</c:v>
                </c:pt>
                <c:pt idx="17">
                  <c:v>57.894736842105267</c:v>
                </c:pt>
                <c:pt idx="18">
                  <c:v>63.819095477386931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5243144"/>
        <c:axId val="225240792"/>
      </c:barChart>
      <c:catAx>
        <c:axId val="225243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25240792"/>
        <c:crosses val="autoZero"/>
        <c:auto val="1"/>
        <c:lblAlgn val="ctr"/>
        <c:lblOffset val="100"/>
        <c:noMultiLvlLbl val="0"/>
      </c:catAx>
      <c:valAx>
        <c:axId val="225240792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22524314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Pa</a:t>
            </a:r>
            <a:r>
              <a:rPr lang="lt-LT"/>
              <a:t>ž</a:t>
            </a:r>
            <a:r>
              <a:rPr lang="en-US"/>
              <a:t>angumas</a:t>
            </a:r>
            <a:r>
              <a:rPr lang="en-US" baseline="0"/>
              <a:t> 1-4 klas</a:t>
            </a:r>
            <a:r>
              <a:rPr lang="lt-LT" baseline="0"/>
              <a:t>ėse</a:t>
            </a:r>
            <a:endParaRPr lang="lt-LT"/>
          </a:p>
        </c:rich>
      </c:tx>
      <c:layout>
        <c:manualLayout>
          <c:xMode val="edge"/>
          <c:yMode val="edge"/>
          <c:x val="0.43220144356955376"/>
          <c:y val="0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12"/>
            <c:invertIfNegative val="0"/>
            <c:bubble3D val="0"/>
            <c:spPr>
              <a:solidFill>
                <a:schemeClr val="accent2"/>
              </a:solidFill>
              <a:ln>
                <a:solidFill>
                  <a:srgbClr val="C00000"/>
                </a:solidFill>
              </a:ln>
            </c:spPr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trendline>
            <c:spPr>
              <a:ln>
                <a:solidFill>
                  <a:schemeClr val="accent1"/>
                </a:solidFill>
              </a:ln>
            </c:spPr>
            <c:trendlineType val="linear"/>
            <c:dispRSqr val="0"/>
            <c:dispEq val="0"/>
          </c:trendline>
          <c:trendline>
            <c:trendlineType val="linear"/>
            <c:dispRSqr val="0"/>
            <c:dispEq val="0"/>
          </c:trendline>
          <c:cat>
            <c:strRef>
              <c:f>'I trim'!$M$55:$M$67</c:f>
              <c:strCache>
                <c:ptCount val="13"/>
                <c:pt idx="0">
                  <c:v>1a</c:v>
                </c:pt>
                <c:pt idx="1">
                  <c:v>1b</c:v>
                </c:pt>
                <c:pt idx="3">
                  <c:v>2a</c:v>
                </c:pt>
                <c:pt idx="4">
                  <c:v>2b</c:v>
                </c:pt>
                <c:pt idx="5">
                  <c:v>2c</c:v>
                </c:pt>
                <c:pt idx="6">
                  <c:v>3a</c:v>
                </c:pt>
                <c:pt idx="7">
                  <c:v>3b</c:v>
                </c:pt>
                <c:pt idx="9">
                  <c:v>4a</c:v>
                </c:pt>
                <c:pt idx="10">
                  <c:v>4b</c:v>
                </c:pt>
                <c:pt idx="11">
                  <c:v>4c</c:v>
                </c:pt>
                <c:pt idx="12">
                  <c:v>1-4 kl.</c:v>
                </c:pt>
              </c:strCache>
            </c:strRef>
          </c:cat>
          <c:val>
            <c:numRef>
              <c:f>'I trim'!$N$55:$N$67</c:f>
              <c:numCache>
                <c:formatCode>0.0</c:formatCode>
                <c:ptCount val="13"/>
                <c:pt idx="0">
                  <c:v>100</c:v>
                </c:pt>
                <c:pt idx="1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9">
                  <c:v>94.736842105263165</c:v>
                </c:pt>
                <c:pt idx="10">
                  <c:v>100</c:v>
                </c:pt>
                <c:pt idx="11">
                  <c:v>100</c:v>
                </c:pt>
                <c:pt idx="12" formatCode="0.00">
                  <c:v>99.473684210526315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5241184"/>
        <c:axId val="225244320"/>
      </c:barChart>
      <c:catAx>
        <c:axId val="22524118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225244320"/>
        <c:crosses val="autoZero"/>
        <c:auto val="1"/>
        <c:lblAlgn val="ctr"/>
        <c:lblOffset val="100"/>
        <c:noMultiLvlLbl val="0"/>
      </c:catAx>
      <c:valAx>
        <c:axId val="225244320"/>
        <c:scaling>
          <c:orientation val="minMax"/>
        </c:scaling>
        <c:delete val="0"/>
        <c:axPos val="l"/>
        <c:majorGridlines/>
        <c:numFmt formatCode="0.0" sourceLinked="1"/>
        <c:majorTickMark val="none"/>
        <c:minorTickMark val="none"/>
        <c:tickLblPos val="nextTo"/>
        <c:crossAx val="22524118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Apibendrinti I</a:t>
            </a:r>
            <a:r>
              <a:rPr lang="en-US" baseline="0"/>
              <a:t> trimestro  rezultatai</a:t>
            </a:r>
            <a:endParaRPr lang="lt-LT"/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'I trim'!$A$62</c:f>
              <c:strCache>
                <c:ptCount val="1"/>
                <c:pt idx="0">
                  <c:v>1-4 kl.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-1.2365205868507213E-2"/>
                  <c:y val="-1.82813382803306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1.0304338223756027E-2"/>
                  <c:y val="-3.65626765606612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 trim'!$B$61:$D$61</c:f>
              <c:strCache>
                <c:ptCount val="3"/>
                <c:pt idx="0">
                  <c:v>Pažangumas</c:v>
                </c:pt>
                <c:pt idx="1">
                  <c:v>Kokybė</c:v>
                </c:pt>
                <c:pt idx="2">
                  <c:v>Nepažangūs</c:v>
                </c:pt>
              </c:strCache>
            </c:strRef>
          </c:cat>
          <c:val>
            <c:numRef>
              <c:f>'I trim'!$B$62:$D$62</c:f>
              <c:numCache>
                <c:formatCode>0.00</c:formatCode>
                <c:ptCount val="3"/>
                <c:pt idx="0">
                  <c:v>99.497487437185924</c:v>
                </c:pt>
                <c:pt idx="1">
                  <c:v>63.819095477386931</c:v>
                </c:pt>
                <c:pt idx="2">
                  <c:v>0.50251256281407031</c:v>
                </c:pt>
              </c:numCache>
            </c:numRef>
          </c:val>
        </c:ser>
        <c:ser>
          <c:idx val="1"/>
          <c:order val="1"/>
          <c:tx>
            <c:strRef>
              <c:f>'I trim'!$A$63</c:f>
              <c:strCache>
                <c:ptCount val="1"/>
                <c:pt idx="0">
                  <c:v>5-8 kl.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2.0608676447512052E-3"/>
                  <c:y val="-3.96095662740497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 trim'!$B$61:$D$61</c:f>
              <c:strCache>
                <c:ptCount val="3"/>
                <c:pt idx="0">
                  <c:v>Pažangumas</c:v>
                </c:pt>
                <c:pt idx="1">
                  <c:v>Kokybė</c:v>
                </c:pt>
                <c:pt idx="2">
                  <c:v>Nepažangūs</c:v>
                </c:pt>
              </c:strCache>
            </c:strRef>
          </c:cat>
          <c:val>
            <c:numRef>
              <c:f>'I trim'!$B$63:$D$63</c:f>
              <c:numCache>
                <c:formatCode>0.00</c:formatCode>
                <c:ptCount val="3"/>
                <c:pt idx="0">
                  <c:v>89.603960396039611</c:v>
                </c:pt>
                <c:pt idx="1">
                  <c:v>46.534653465346537</c:v>
                </c:pt>
                <c:pt idx="2">
                  <c:v>10.396039603960396</c:v>
                </c:pt>
              </c:numCache>
            </c:numRef>
          </c:val>
        </c:ser>
        <c:ser>
          <c:idx val="2"/>
          <c:order val="2"/>
          <c:tx>
            <c:strRef>
              <c:f>'I trim'!$A$64</c:f>
              <c:strCache>
                <c:ptCount val="1"/>
                <c:pt idx="0">
                  <c:v>Viso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2.4730411737014464E-2"/>
                  <c:y val="-2.4375117707107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2.6791279381765669E-2"/>
                  <c:y val="-7.61722428347110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 trim'!$B$61:$D$61</c:f>
              <c:strCache>
                <c:ptCount val="3"/>
                <c:pt idx="0">
                  <c:v>Pažangumas</c:v>
                </c:pt>
                <c:pt idx="1">
                  <c:v>Kokybė</c:v>
                </c:pt>
                <c:pt idx="2">
                  <c:v>Nepažangūs</c:v>
                </c:pt>
              </c:strCache>
            </c:strRef>
          </c:cat>
          <c:val>
            <c:numRef>
              <c:f>'I trim'!$B$64:$D$64</c:f>
              <c:numCache>
                <c:formatCode>0.00</c:formatCode>
                <c:ptCount val="3"/>
                <c:pt idx="0">
                  <c:v>94.550723916612768</c:v>
                </c:pt>
                <c:pt idx="1">
                  <c:v>55.17687447136673</c:v>
                </c:pt>
                <c:pt idx="2">
                  <c:v>5.4492760833872333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25237656"/>
        <c:axId val="225238048"/>
        <c:axId val="0"/>
      </c:bar3DChart>
      <c:catAx>
        <c:axId val="22523765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225238048"/>
        <c:crosses val="autoZero"/>
        <c:auto val="1"/>
        <c:lblAlgn val="ctr"/>
        <c:lblOffset val="100"/>
        <c:noMultiLvlLbl val="0"/>
      </c:catAx>
      <c:valAx>
        <c:axId val="225238048"/>
        <c:scaling>
          <c:orientation val="minMax"/>
        </c:scaling>
        <c:delete val="0"/>
        <c:axPos val="l"/>
        <c:majorGridlines/>
        <c:numFmt formatCode="0.00" sourceLinked="1"/>
        <c:majorTickMark val="none"/>
        <c:minorTickMark val="none"/>
        <c:tickLblPos val="nextTo"/>
        <c:crossAx val="22523765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lt-LT"/>
              <a:t>Kokybė</a:t>
            </a:r>
            <a:r>
              <a:rPr lang="en-US" baseline="0"/>
              <a:t> 5-8 kla</a:t>
            </a:r>
            <a:r>
              <a:rPr lang="lt-LT" baseline="0"/>
              <a:t>sėse</a:t>
            </a:r>
            <a:endParaRPr lang="lt-LT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8.5785006221370239E-2"/>
          <c:y val="0.14605839001090001"/>
          <c:w val="0.89769836937349645"/>
          <c:h val="0.76698304428776498"/>
        </c:manualLayout>
      </c:layout>
      <c:lineChart>
        <c:grouping val="standard"/>
        <c:varyColors val="0"/>
        <c:ser>
          <c:idx val="0"/>
          <c:order val="0"/>
          <c:tx>
            <c:strRef>
              <c:f>'I trim'!$AK$71</c:f>
              <c:strCache>
                <c:ptCount val="1"/>
                <c:pt idx="0">
                  <c:v>Kokybė(6-10)</c:v>
                </c:pt>
              </c:strCache>
            </c:strRef>
          </c:tx>
          <c:spPr>
            <a:ln w="50800"/>
          </c:spPr>
          <c:marker>
            <c:symbol val="circle"/>
            <c:size val="19"/>
          </c:marker>
          <c:dPt>
            <c:idx val="2"/>
            <c:marker>
              <c:spPr>
                <a:solidFill>
                  <a:schemeClr val="accent2"/>
                </a:solidFill>
              </c:spPr>
            </c:marker>
            <c:bubble3D val="0"/>
          </c:dPt>
          <c:dPt>
            <c:idx val="5"/>
            <c:marker>
              <c:spPr>
                <a:solidFill>
                  <a:schemeClr val="accent2"/>
                </a:solidFill>
              </c:spPr>
            </c:marker>
            <c:bubble3D val="0"/>
          </c:dPt>
          <c:dPt>
            <c:idx val="8"/>
            <c:marker>
              <c:spPr>
                <a:solidFill>
                  <a:schemeClr val="accent2"/>
                </a:solidFill>
              </c:spPr>
            </c:marker>
            <c:bubble3D val="0"/>
          </c:dPt>
          <c:dPt>
            <c:idx val="11"/>
            <c:marker>
              <c:spPr>
                <a:solidFill>
                  <a:schemeClr val="accent2"/>
                </a:solidFill>
              </c:spPr>
            </c:marker>
            <c:bubble3D val="0"/>
          </c:dPt>
          <c:dPt>
            <c:idx val="12"/>
            <c:marker>
              <c:spPr>
                <a:solidFill>
                  <a:srgbClr val="FFC000"/>
                </a:solidFill>
              </c:spPr>
            </c:marker>
            <c:bubble3D val="0"/>
          </c:dPt>
          <c:dLbls>
            <c:dLbl>
              <c:idx val="10"/>
              <c:layout>
                <c:manualLayout>
                  <c:x val="-4.7485295164758204E-2"/>
                  <c:y val="6.94234139483118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2"/>
              <c:layout>
                <c:manualLayout>
                  <c:x val="-8.2583122025666443E-3"/>
                  <c:y val="-8.3308096737974111E-2"/>
                </c:manualLayout>
              </c:layout>
              <c:spPr>
                <a:solidFill>
                  <a:srgbClr val="00B050"/>
                </a:solidFill>
              </c:spPr>
              <c:txPr>
                <a:bodyPr/>
                <a:lstStyle/>
                <a:p>
                  <a:pPr>
                    <a:defRPr/>
                  </a:pPr>
                  <a:endParaRPr lang="lt-LT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 trim'!$AJ$72:$AJ$84</c:f>
              <c:strCache>
                <c:ptCount val="13"/>
                <c:pt idx="0">
                  <c:v>5a</c:v>
                </c:pt>
                <c:pt idx="1">
                  <c:v>5b</c:v>
                </c:pt>
                <c:pt idx="2">
                  <c:v>V kl.</c:v>
                </c:pt>
                <c:pt idx="3">
                  <c:v>6a</c:v>
                </c:pt>
                <c:pt idx="4">
                  <c:v>6b</c:v>
                </c:pt>
                <c:pt idx="5">
                  <c:v>VI kl.</c:v>
                </c:pt>
                <c:pt idx="6">
                  <c:v>7a</c:v>
                </c:pt>
                <c:pt idx="7">
                  <c:v>7b</c:v>
                </c:pt>
                <c:pt idx="8">
                  <c:v>VIIkl.</c:v>
                </c:pt>
                <c:pt idx="9">
                  <c:v>8a</c:v>
                </c:pt>
                <c:pt idx="10">
                  <c:v>8b</c:v>
                </c:pt>
                <c:pt idx="11">
                  <c:v>VIIkl.</c:v>
                </c:pt>
                <c:pt idx="12">
                  <c:v>5-8kl.</c:v>
                </c:pt>
              </c:strCache>
            </c:strRef>
          </c:cat>
          <c:val>
            <c:numRef>
              <c:f>'I trim'!$AK$72:$AK$84</c:f>
              <c:numCache>
                <c:formatCode>0.00</c:formatCode>
                <c:ptCount val="13"/>
                <c:pt idx="0">
                  <c:v>80.952380952380949</c:v>
                </c:pt>
                <c:pt idx="1">
                  <c:v>40.909090909090907</c:v>
                </c:pt>
                <c:pt idx="2">
                  <c:v>60.465116279069768</c:v>
                </c:pt>
                <c:pt idx="3">
                  <c:v>75</c:v>
                </c:pt>
                <c:pt idx="4">
                  <c:v>46.428571428571431</c:v>
                </c:pt>
                <c:pt idx="5">
                  <c:v>59.615384615384613</c:v>
                </c:pt>
                <c:pt idx="6">
                  <c:v>42.307692307692307</c:v>
                </c:pt>
                <c:pt idx="7">
                  <c:v>22.222222222222221</c:v>
                </c:pt>
                <c:pt idx="8">
                  <c:v>32.075471698113205</c:v>
                </c:pt>
                <c:pt idx="9">
                  <c:v>44.444444444444443</c:v>
                </c:pt>
                <c:pt idx="10">
                  <c:v>29.62962962962963</c:v>
                </c:pt>
                <c:pt idx="11">
                  <c:v>29.62962962962963</c:v>
                </c:pt>
                <c:pt idx="12">
                  <c:v>46.534653465346537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5238832"/>
        <c:axId val="224665648"/>
      </c:lineChart>
      <c:catAx>
        <c:axId val="22523883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24665648"/>
        <c:crosses val="autoZero"/>
        <c:auto val="1"/>
        <c:lblAlgn val="ctr"/>
        <c:lblOffset val="100"/>
        <c:noMultiLvlLbl val="0"/>
      </c:catAx>
      <c:valAx>
        <c:axId val="224665648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22523883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'I trim'!$U$195</c:f>
              <c:strCache>
                <c:ptCount val="1"/>
                <c:pt idx="0">
                  <c:v>Pažang.</c:v>
                </c:pt>
              </c:strCache>
            </c:strRef>
          </c:tx>
          <c:cat>
            <c:strRef>
              <c:f>'I trim'!$T$196:$T$213</c:f>
              <c:strCache>
                <c:ptCount val="18"/>
                <c:pt idx="0">
                  <c:v>2002 m</c:v>
                </c:pt>
                <c:pt idx="1">
                  <c:v>2003 m</c:v>
                </c:pt>
                <c:pt idx="2">
                  <c:v>2004 m</c:v>
                </c:pt>
                <c:pt idx="3">
                  <c:v>2005 m</c:v>
                </c:pt>
                <c:pt idx="4">
                  <c:v>2006 m</c:v>
                </c:pt>
                <c:pt idx="5">
                  <c:v>2007 m</c:v>
                </c:pt>
                <c:pt idx="6">
                  <c:v>2008 m.</c:v>
                </c:pt>
                <c:pt idx="7">
                  <c:v>2009 m.</c:v>
                </c:pt>
                <c:pt idx="8">
                  <c:v>2010 m.</c:v>
                </c:pt>
                <c:pt idx="9">
                  <c:v>2011 m.</c:v>
                </c:pt>
                <c:pt idx="10">
                  <c:v>2012 m.</c:v>
                </c:pt>
                <c:pt idx="11">
                  <c:v>2013 m.</c:v>
                </c:pt>
                <c:pt idx="12">
                  <c:v>2014 m.</c:v>
                </c:pt>
                <c:pt idx="13">
                  <c:v>2015m.</c:v>
                </c:pt>
                <c:pt idx="14">
                  <c:v>2016</c:v>
                </c:pt>
                <c:pt idx="15">
                  <c:v>2017 m.</c:v>
                </c:pt>
                <c:pt idx="16">
                  <c:v>2018 m.</c:v>
                </c:pt>
                <c:pt idx="17">
                  <c:v>2019m.</c:v>
                </c:pt>
              </c:strCache>
            </c:strRef>
          </c:cat>
          <c:val>
            <c:numRef>
              <c:f>'I trim'!$U$196:$U$213</c:f>
              <c:numCache>
                <c:formatCode>General</c:formatCode>
                <c:ptCount val="18"/>
                <c:pt idx="0">
                  <c:v>81.66</c:v>
                </c:pt>
                <c:pt idx="1">
                  <c:v>83.84</c:v>
                </c:pt>
                <c:pt idx="2">
                  <c:v>85.88</c:v>
                </c:pt>
                <c:pt idx="3">
                  <c:v>85.29</c:v>
                </c:pt>
                <c:pt idx="4">
                  <c:v>84.29</c:v>
                </c:pt>
                <c:pt idx="5" formatCode="0.00">
                  <c:v>89.17</c:v>
                </c:pt>
                <c:pt idx="6" formatCode="0.00">
                  <c:v>92.03</c:v>
                </c:pt>
                <c:pt idx="7">
                  <c:v>95.22</c:v>
                </c:pt>
                <c:pt idx="8">
                  <c:v>92.03</c:v>
                </c:pt>
                <c:pt idx="9">
                  <c:v>88.5</c:v>
                </c:pt>
                <c:pt idx="10">
                  <c:v>91.88</c:v>
                </c:pt>
                <c:pt idx="11">
                  <c:v>94.31</c:v>
                </c:pt>
                <c:pt idx="12">
                  <c:v>91.9</c:v>
                </c:pt>
                <c:pt idx="13">
                  <c:v>91.78</c:v>
                </c:pt>
                <c:pt idx="14">
                  <c:v>91.2</c:v>
                </c:pt>
                <c:pt idx="15">
                  <c:v>91.18</c:v>
                </c:pt>
                <c:pt idx="16">
                  <c:v>95.35</c:v>
                </c:pt>
                <c:pt idx="17" formatCode="0.00">
                  <c:v>94.550723916612768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'I trim'!$V$195</c:f>
              <c:strCache>
                <c:ptCount val="1"/>
                <c:pt idx="0">
                  <c:v>Kokybė</c:v>
                </c:pt>
              </c:strCache>
            </c:strRef>
          </c:tx>
          <c:cat>
            <c:strRef>
              <c:f>'I trim'!$T$196:$T$213</c:f>
              <c:strCache>
                <c:ptCount val="18"/>
                <c:pt idx="0">
                  <c:v>2002 m</c:v>
                </c:pt>
                <c:pt idx="1">
                  <c:v>2003 m</c:v>
                </c:pt>
                <c:pt idx="2">
                  <c:v>2004 m</c:v>
                </c:pt>
                <c:pt idx="3">
                  <c:v>2005 m</c:v>
                </c:pt>
                <c:pt idx="4">
                  <c:v>2006 m</c:v>
                </c:pt>
                <c:pt idx="5">
                  <c:v>2007 m</c:v>
                </c:pt>
                <c:pt idx="6">
                  <c:v>2008 m.</c:v>
                </c:pt>
                <c:pt idx="7">
                  <c:v>2009 m.</c:v>
                </c:pt>
                <c:pt idx="8">
                  <c:v>2010 m.</c:v>
                </c:pt>
                <c:pt idx="9">
                  <c:v>2011 m.</c:v>
                </c:pt>
                <c:pt idx="10">
                  <c:v>2012 m.</c:v>
                </c:pt>
                <c:pt idx="11">
                  <c:v>2013 m.</c:v>
                </c:pt>
                <c:pt idx="12">
                  <c:v>2014 m.</c:v>
                </c:pt>
                <c:pt idx="13">
                  <c:v>2015m.</c:v>
                </c:pt>
                <c:pt idx="14">
                  <c:v>2016</c:v>
                </c:pt>
                <c:pt idx="15">
                  <c:v>2017 m.</c:v>
                </c:pt>
                <c:pt idx="16">
                  <c:v>2018 m.</c:v>
                </c:pt>
                <c:pt idx="17">
                  <c:v>2019m.</c:v>
                </c:pt>
              </c:strCache>
            </c:strRef>
          </c:cat>
          <c:val>
            <c:numRef>
              <c:f>'I trim'!$V$196:$V$213</c:f>
              <c:numCache>
                <c:formatCode>General</c:formatCode>
                <c:ptCount val="18"/>
                <c:pt idx="0">
                  <c:v>25.63</c:v>
                </c:pt>
                <c:pt idx="1">
                  <c:v>26.93</c:v>
                </c:pt>
                <c:pt idx="2">
                  <c:v>25.76</c:v>
                </c:pt>
                <c:pt idx="3">
                  <c:v>26.44</c:v>
                </c:pt>
                <c:pt idx="4">
                  <c:v>26.11</c:v>
                </c:pt>
                <c:pt idx="5" formatCode="0.00">
                  <c:v>28.21</c:v>
                </c:pt>
                <c:pt idx="6">
                  <c:v>34.5</c:v>
                </c:pt>
                <c:pt idx="7" formatCode="0.00">
                  <c:v>34.549999999999997</c:v>
                </c:pt>
                <c:pt idx="8" formatCode="0.00">
                  <c:v>34.54</c:v>
                </c:pt>
                <c:pt idx="9" formatCode="0.00">
                  <c:v>36</c:v>
                </c:pt>
                <c:pt idx="10" formatCode="0.00">
                  <c:v>48.47</c:v>
                </c:pt>
                <c:pt idx="11" formatCode="0.00">
                  <c:v>48.03</c:v>
                </c:pt>
                <c:pt idx="12">
                  <c:v>46.96</c:v>
                </c:pt>
                <c:pt idx="13">
                  <c:v>46.28</c:v>
                </c:pt>
                <c:pt idx="14">
                  <c:v>49.51</c:v>
                </c:pt>
                <c:pt idx="15">
                  <c:v>51.13</c:v>
                </c:pt>
                <c:pt idx="16">
                  <c:v>55.82</c:v>
                </c:pt>
                <c:pt idx="17" formatCode="0.00">
                  <c:v>55.17687447136673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'I trim'!$W$195</c:f>
              <c:strCache>
                <c:ptCount val="1"/>
                <c:pt idx="0">
                  <c:v>Nepaž.</c:v>
                </c:pt>
              </c:strCache>
            </c:strRef>
          </c:tx>
          <c:cat>
            <c:strRef>
              <c:f>'I trim'!$T$196:$T$213</c:f>
              <c:strCache>
                <c:ptCount val="18"/>
                <c:pt idx="0">
                  <c:v>2002 m</c:v>
                </c:pt>
                <c:pt idx="1">
                  <c:v>2003 m</c:v>
                </c:pt>
                <c:pt idx="2">
                  <c:v>2004 m</c:v>
                </c:pt>
                <c:pt idx="3">
                  <c:v>2005 m</c:v>
                </c:pt>
                <c:pt idx="4">
                  <c:v>2006 m</c:v>
                </c:pt>
                <c:pt idx="5">
                  <c:v>2007 m</c:v>
                </c:pt>
                <c:pt idx="6">
                  <c:v>2008 m.</c:v>
                </c:pt>
                <c:pt idx="7">
                  <c:v>2009 m.</c:v>
                </c:pt>
                <c:pt idx="8">
                  <c:v>2010 m.</c:v>
                </c:pt>
                <c:pt idx="9">
                  <c:v>2011 m.</c:v>
                </c:pt>
                <c:pt idx="10">
                  <c:v>2012 m.</c:v>
                </c:pt>
                <c:pt idx="11">
                  <c:v>2013 m.</c:v>
                </c:pt>
                <c:pt idx="12">
                  <c:v>2014 m.</c:v>
                </c:pt>
                <c:pt idx="13">
                  <c:v>2015m.</c:v>
                </c:pt>
                <c:pt idx="14">
                  <c:v>2016</c:v>
                </c:pt>
                <c:pt idx="15">
                  <c:v>2017 m.</c:v>
                </c:pt>
                <c:pt idx="16">
                  <c:v>2018 m.</c:v>
                </c:pt>
                <c:pt idx="17">
                  <c:v>2019m.</c:v>
                </c:pt>
              </c:strCache>
            </c:strRef>
          </c:cat>
          <c:val>
            <c:numRef>
              <c:f>'I trim'!$W$196:$W$213</c:f>
              <c:numCache>
                <c:formatCode>General</c:formatCode>
                <c:ptCount val="18"/>
                <c:pt idx="0">
                  <c:v>18.34</c:v>
                </c:pt>
                <c:pt idx="1">
                  <c:v>16.16</c:v>
                </c:pt>
                <c:pt idx="2">
                  <c:v>14.12</c:v>
                </c:pt>
                <c:pt idx="3">
                  <c:v>14.51</c:v>
                </c:pt>
                <c:pt idx="4">
                  <c:v>15.71</c:v>
                </c:pt>
                <c:pt idx="5" formatCode="0.00">
                  <c:v>10.83</c:v>
                </c:pt>
                <c:pt idx="6" formatCode="0.00">
                  <c:v>12.1</c:v>
                </c:pt>
                <c:pt idx="7" formatCode="0.00">
                  <c:v>9.8699999999999992</c:v>
                </c:pt>
                <c:pt idx="8" formatCode="0.00">
                  <c:v>7.8</c:v>
                </c:pt>
                <c:pt idx="9" formatCode="0.00">
                  <c:v>11.9</c:v>
                </c:pt>
                <c:pt idx="10" formatCode="0.00">
                  <c:v>8.1999999999999993</c:v>
                </c:pt>
                <c:pt idx="11" formatCode="0.00">
                  <c:v>5.9</c:v>
                </c:pt>
                <c:pt idx="12">
                  <c:v>8.1</c:v>
                </c:pt>
                <c:pt idx="13">
                  <c:v>8.2799999999999994</c:v>
                </c:pt>
                <c:pt idx="14">
                  <c:v>8.58</c:v>
                </c:pt>
                <c:pt idx="15">
                  <c:v>8.81</c:v>
                </c:pt>
                <c:pt idx="16">
                  <c:v>4.6500000000000004</c:v>
                </c:pt>
                <c:pt idx="17" formatCode="0.00">
                  <c:v>5.4492760833872333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4668392"/>
        <c:axId val="224668000"/>
      </c:lineChart>
      <c:catAx>
        <c:axId val="2246683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24668000"/>
        <c:crosses val="autoZero"/>
        <c:auto val="1"/>
        <c:lblAlgn val="ctr"/>
        <c:lblOffset val="100"/>
        <c:noMultiLvlLbl val="0"/>
      </c:catAx>
      <c:valAx>
        <c:axId val="22466800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2466839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lt-LT"/>
              <a:t>Mokymosi kokybė V kl.</a:t>
            </a:r>
          </a:p>
        </c:rich>
      </c:tx>
      <c:layout>
        <c:manualLayout>
          <c:xMode val="edge"/>
          <c:yMode val="edge"/>
          <c:x val="0.33271421397235096"/>
          <c:y val="3.5842293906810034E-2"/>
        </c:manualLayout>
      </c:layout>
      <c:overlay val="0"/>
      <c:spPr>
        <a:noFill/>
        <a:ln w="25400">
          <a:noFill/>
        </a:ln>
      </c:spPr>
    </c:title>
    <c:autoTitleDeleted val="0"/>
    <c:view3D>
      <c:rotX val="25"/>
      <c:hPercent val="22"/>
      <c:rotY val="32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9.2936887322192407E-2"/>
          <c:y val="0.5448047743222667"/>
          <c:w val="0.85501936336417006"/>
          <c:h val="0.29032359684278691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'I ir II trimpalygin'!$B$10</c:f>
              <c:strCache>
                <c:ptCount val="1"/>
                <c:pt idx="0">
                  <c:v>9-10 I trim</c:v>
                </c:pt>
              </c:strCache>
            </c:strRef>
          </c:tx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2.0371139255645116E-2"/>
                  <c:y val="-3.03683504845477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 ir II trimpalygin'!$A$11</c:f>
              <c:strCache>
                <c:ptCount val="1"/>
                <c:pt idx="0">
                  <c:v>V kl.</c:v>
                </c:pt>
              </c:strCache>
            </c:strRef>
          </c:cat>
          <c:val>
            <c:numRef>
              <c:f>'I ir II trimpalygin'!$B$11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"/>
          <c:order val="1"/>
          <c:tx>
            <c:strRef>
              <c:f>'I ir II trimpalygin'!$C$10</c:f>
              <c:strCache>
                <c:ptCount val="1"/>
                <c:pt idx="0">
                  <c:v>9-10 II trim.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6136202166289918E-2"/>
                  <c:y val="-4.05099573404922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solidFill>
                <a:srgbClr val="FFFFFF"/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1050" b="0" i="0" u="none" strike="noStrike" baseline="0">
                    <a:solidFill>
                      <a:srgbClr val="FF0000"/>
                    </a:solidFill>
                    <a:latin typeface="Arial"/>
                    <a:ea typeface="Arial"/>
                    <a:cs typeface="Arial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 ir II trimpalygin'!$A$11</c:f>
              <c:strCache>
                <c:ptCount val="1"/>
                <c:pt idx="0">
                  <c:v>V kl.</c:v>
                </c:pt>
              </c:strCache>
            </c:strRef>
          </c:cat>
          <c:val>
            <c:numRef>
              <c:f>'I ir II trimpalygin'!$C$11</c:f>
              <c:numCache>
                <c:formatCode>General</c:formatCode>
                <c:ptCount val="1"/>
                <c:pt idx="0">
                  <c:v>3</c:v>
                </c:pt>
              </c:numCache>
            </c:numRef>
          </c:val>
        </c:ser>
        <c:ser>
          <c:idx val="2"/>
          <c:order val="2"/>
          <c:tx>
            <c:strRef>
              <c:f>'I ir II trimpalygin'!$D$10</c:f>
              <c:strCache>
                <c:ptCount val="1"/>
                <c:pt idx="0">
                  <c:v>7-8 I trim.</c:v>
                </c:pt>
              </c:strCache>
            </c:strRef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2.3053496412704384E-2"/>
                  <c:y val="-3.95328769979699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3175">
                <a:solidFill>
                  <a:srgbClr val="FF0000"/>
                </a:solidFill>
                <a:prstDash val="solid"/>
              </a:ln>
            </c:spPr>
            <c:txPr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 ir II trimpalygin'!$A$11</c:f>
              <c:strCache>
                <c:ptCount val="1"/>
                <c:pt idx="0">
                  <c:v>V kl.</c:v>
                </c:pt>
              </c:strCache>
            </c:strRef>
          </c:cat>
          <c:val>
            <c:numRef>
              <c:f>'I ir II trimpalygin'!$D$11</c:f>
              <c:numCache>
                <c:formatCode>General</c:formatCode>
                <c:ptCount val="1"/>
                <c:pt idx="0">
                  <c:v>25</c:v>
                </c:pt>
              </c:numCache>
            </c:numRef>
          </c:val>
        </c:ser>
        <c:ser>
          <c:idx val="3"/>
          <c:order val="3"/>
          <c:tx>
            <c:strRef>
              <c:f>'I ir II trimpalygin'!$E$10</c:f>
              <c:strCache>
                <c:ptCount val="1"/>
                <c:pt idx="0">
                  <c:v>7-8 II trim.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2.2536034816236835E-2"/>
                  <c:y val="-4.30353997464429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 ir II trimpalygin'!$A$11</c:f>
              <c:strCache>
                <c:ptCount val="1"/>
                <c:pt idx="0">
                  <c:v>V kl.</c:v>
                </c:pt>
              </c:strCache>
            </c:strRef>
          </c:cat>
          <c:val>
            <c:numRef>
              <c:f>'I ir II trimpalygin'!$E$11</c:f>
              <c:numCache>
                <c:formatCode>General</c:formatCode>
                <c:ptCount val="1"/>
                <c:pt idx="0">
                  <c:v>22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24401112"/>
        <c:axId val="224400720"/>
        <c:axId val="0"/>
      </c:bar3DChart>
      <c:catAx>
        <c:axId val="2244011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lt-LT"/>
          </a:p>
        </c:txPr>
        <c:crossAx val="2244007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244007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lt-LT"/>
          </a:p>
        </c:txPr>
        <c:crossAx val="224401112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9.2936126666477159E-3"/>
          <c:y val="0.308244856489713"/>
          <c:w val="0.6226771653543306"/>
          <c:h val="8.960611106407395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lt-LT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lt-LT"/>
    </a:p>
  </c:txPr>
  <c:printSettings>
    <c:headerFooter alignWithMargins="0"/>
    <c:pageMargins b="1" l="0.75" r="0.75" t="1" header="0.5" footer="0.5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lt-LT"/>
              <a:t>Mokymosi kokybė VI kl.</a:t>
            </a:r>
          </a:p>
        </c:rich>
      </c:tx>
      <c:layout>
        <c:manualLayout>
          <c:xMode val="edge"/>
          <c:yMode val="edge"/>
          <c:x val="0.32899665520149335"/>
          <c:y val="3.5842293906810034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51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6.877329661842238E-2"/>
          <c:y val="0.19354906456185791"/>
          <c:w val="0.72490772111310076"/>
          <c:h val="0.65950051628484918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'I ir II trimpalygin'!$B$17</c:f>
              <c:strCache>
                <c:ptCount val="1"/>
                <c:pt idx="0">
                  <c:v>9-10 I trim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 ir II trimpalygin'!$A$18</c:f>
              <c:strCache>
                <c:ptCount val="1"/>
                <c:pt idx="0">
                  <c:v>VI kl.</c:v>
                </c:pt>
              </c:strCache>
            </c:strRef>
          </c:cat>
          <c:val>
            <c:numRef>
              <c:f>'I ir II trimpalygin'!$B$18</c:f>
              <c:numCache>
                <c:formatCode>General</c:formatCode>
                <c:ptCount val="1"/>
                <c:pt idx="0">
                  <c:v>6</c:v>
                </c:pt>
              </c:numCache>
            </c:numRef>
          </c:val>
        </c:ser>
        <c:ser>
          <c:idx val="1"/>
          <c:order val="1"/>
          <c:tx>
            <c:strRef>
              <c:f>'I ir II trimpalygin'!$C$17</c:f>
              <c:strCache>
                <c:ptCount val="1"/>
                <c:pt idx="0">
                  <c:v>9-10 II trim.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 ir II trimpalygin'!$A$18</c:f>
              <c:strCache>
                <c:ptCount val="1"/>
                <c:pt idx="0">
                  <c:v>VI kl.</c:v>
                </c:pt>
              </c:strCache>
            </c:strRef>
          </c:cat>
          <c:val>
            <c:numRef>
              <c:f>'I ir II trimpalygin'!$C$18</c:f>
              <c:numCache>
                <c:formatCode>General</c:formatCode>
                <c:ptCount val="1"/>
                <c:pt idx="0">
                  <c:v>6</c:v>
                </c:pt>
              </c:numCache>
            </c:numRef>
          </c:val>
        </c:ser>
        <c:ser>
          <c:idx val="2"/>
          <c:order val="2"/>
          <c:tx>
            <c:strRef>
              <c:f>'I ir II trimpalygin'!$D$17</c:f>
              <c:strCache>
                <c:ptCount val="1"/>
                <c:pt idx="0">
                  <c:v>7-8 I trim.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2.3212472079204634E-2"/>
                  <c:y val="-4.86050102213450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 ir II trimpalygin'!$A$18</c:f>
              <c:strCache>
                <c:ptCount val="1"/>
                <c:pt idx="0">
                  <c:v>VI kl.</c:v>
                </c:pt>
              </c:strCache>
            </c:strRef>
          </c:cat>
          <c:val>
            <c:numRef>
              <c:f>'I ir II trimpalygin'!$D$18</c:f>
              <c:numCache>
                <c:formatCode>General</c:formatCode>
                <c:ptCount val="1"/>
                <c:pt idx="0">
                  <c:v>25</c:v>
                </c:pt>
              </c:numCache>
            </c:numRef>
          </c:val>
        </c:ser>
        <c:ser>
          <c:idx val="3"/>
          <c:order val="3"/>
          <c:tx>
            <c:strRef>
              <c:f>'I ir II trimpalygin'!$E$17</c:f>
              <c:strCache>
                <c:ptCount val="1"/>
                <c:pt idx="0">
                  <c:v>7-8 II trim.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2.3541180433806055E-2"/>
                  <c:y val="-4.05111241583562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 ir II trimpalygin'!$A$18</c:f>
              <c:strCache>
                <c:ptCount val="1"/>
                <c:pt idx="0">
                  <c:v>VI kl.</c:v>
                </c:pt>
              </c:strCache>
            </c:strRef>
          </c:cat>
          <c:val>
            <c:numRef>
              <c:f>'I ir II trimpalygin'!$E$18</c:f>
              <c:numCache>
                <c:formatCode>General</c:formatCode>
                <c:ptCount val="1"/>
                <c:pt idx="0">
                  <c:v>23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24397584"/>
        <c:axId val="224396800"/>
        <c:axId val="0"/>
      </c:bar3DChart>
      <c:catAx>
        <c:axId val="224397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lt-LT"/>
          </a:p>
        </c:txPr>
        <c:crossAx val="2243968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243968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lt-LT"/>
          </a:p>
        </c:txPr>
        <c:crossAx val="22439758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1412717814605307"/>
          <c:y val="0.41577211450719198"/>
          <c:w val="0.17100391331949938"/>
          <c:h val="0.3189975446617560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lt-LT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lt-LT"/>
    </a:p>
  </c:txPr>
  <c:printSettings>
    <c:headerFooter alignWithMargins="0"/>
    <c:pageMargins b="1" l="0.75" r="0.75" t="1" header="0.5" footer="0.5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lt-LT"/>
              <a:t>Mokymosi kokybė VII kl.</a:t>
            </a:r>
          </a:p>
        </c:rich>
      </c:tx>
      <c:layout>
        <c:manualLayout>
          <c:xMode val="edge"/>
          <c:yMode val="edge"/>
          <c:x val="0.32527928593763322"/>
          <c:y val="3.8167938931297711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46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6.505582112553468E-2"/>
          <c:y val="0.20229045333830312"/>
          <c:w val="0.74163636083109541"/>
          <c:h val="0.64503937007874013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'I ir II trimpalygin'!$B$25</c:f>
              <c:strCache>
                <c:ptCount val="1"/>
                <c:pt idx="0">
                  <c:v>9-10 I trim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2.624112466580478E-2"/>
                  <c:y val="-6.99398491444949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 ir II trimpalygin'!$A$26</c:f>
              <c:strCache>
                <c:ptCount val="1"/>
                <c:pt idx="0">
                  <c:v>VIIkl.</c:v>
                </c:pt>
              </c:strCache>
            </c:strRef>
          </c:cat>
          <c:val>
            <c:numRef>
              <c:f>'I ir II trimpalygin'!$B$26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"/>
          <c:order val="1"/>
          <c:tx>
            <c:strRef>
              <c:f>'I ir II trimpalygin'!$C$25</c:f>
              <c:strCache>
                <c:ptCount val="1"/>
                <c:pt idx="0">
                  <c:v>9-10 II trim.</c:v>
                </c:pt>
              </c:strCache>
            </c:strRef>
          </c:tx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7638719784093829E-2"/>
                  <c:y val="-9.26043268260106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solidFill>
                <a:srgbClr val="FFCC99"/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9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 ir II trimpalygin'!$A$26</c:f>
              <c:strCache>
                <c:ptCount val="1"/>
                <c:pt idx="0">
                  <c:v>VIIkl.</c:v>
                </c:pt>
              </c:strCache>
            </c:strRef>
          </c:cat>
          <c:val>
            <c:numRef>
              <c:f>'I ir II trimpalygin'!$C$26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2"/>
          <c:order val="2"/>
          <c:tx>
            <c:strRef>
              <c:f>'I ir II trimpalygin'!$D$25</c:f>
              <c:strCache>
                <c:ptCount val="1"/>
                <c:pt idx="0">
                  <c:v>7-8 I trim.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9469828213963324E-2"/>
                  <c:y val="-8.35527546725478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 ir II trimpalygin'!$A$26</c:f>
              <c:strCache>
                <c:ptCount val="1"/>
                <c:pt idx="0">
                  <c:v>VIIkl.</c:v>
                </c:pt>
              </c:strCache>
            </c:strRef>
          </c:cat>
          <c:val>
            <c:numRef>
              <c:f>'I ir II trimpalygin'!$D$26</c:f>
              <c:numCache>
                <c:formatCode>General</c:formatCode>
                <c:ptCount val="1"/>
                <c:pt idx="0">
                  <c:v>16</c:v>
                </c:pt>
              </c:numCache>
            </c:numRef>
          </c:val>
        </c:ser>
        <c:ser>
          <c:idx val="3"/>
          <c:order val="3"/>
          <c:tx>
            <c:strRef>
              <c:f>'I ir II trimpalygin'!$E$25</c:f>
              <c:strCache>
                <c:ptCount val="1"/>
                <c:pt idx="0">
                  <c:v>7-8 II trim.</c:v>
                </c:pt>
              </c:strCache>
            </c:strRef>
          </c:tx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2.3878392414465998E-2"/>
                  <c:y val="-6.55835979759948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 ir II trimpalygin'!$A$26</c:f>
              <c:strCache>
                <c:ptCount val="1"/>
                <c:pt idx="0">
                  <c:v>VIIkl.</c:v>
                </c:pt>
              </c:strCache>
            </c:strRef>
          </c:cat>
          <c:val>
            <c:numRef>
              <c:f>'I ir II trimpalygin'!$E$26</c:f>
              <c:numCache>
                <c:formatCode>General</c:formatCode>
                <c:ptCount val="1"/>
                <c:pt idx="0">
                  <c:v>13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24399936"/>
        <c:axId val="224398368"/>
        <c:axId val="0"/>
      </c:bar3DChart>
      <c:catAx>
        <c:axId val="224399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lt-LT"/>
          </a:p>
        </c:txPr>
        <c:crossAx val="2243983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243983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lt-LT"/>
          </a:p>
        </c:txPr>
        <c:crossAx val="22439993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2713834958355836"/>
          <c:y val="0.41603133577768425"/>
          <c:w val="0.15799274188199397"/>
          <c:h val="0.3244282823425698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9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lt-LT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lt-LT"/>
    </a:p>
  </c:txPr>
  <c:printSettings>
    <c:headerFooter alignWithMargins="0"/>
    <c:pageMargins b="1" l="0.75" r="0.75" t="1" header="0.5" footer="0.5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lt-LT"/>
              <a:t>Mokymosi kokybė VIII kl.</a:t>
            </a:r>
          </a:p>
        </c:rich>
      </c:tx>
      <c:layout>
        <c:manualLayout>
          <c:xMode val="edge"/>
          <c:yMode val="edge"/>
          <c:x val="0.32156153765977813"/>
          <c:y val="3.5820895522388062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64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6.877329661842238E-2"/>
          <c:y val="0.16716417910447762"/>
          <c:w val="0.72490772111310076"/>
          <c:h val="0.71044776119402986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'I ir II trimpalygin'!$B$33</c:f>
              <c:strCache>
                <c:ptCount val="1"/>
                <c:pt idx="0">
                  <c:v>9-10 I trim</c:v>
                </c:pt>
              </c:strCache>
            </c:strRef>
          </c:tx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 ir II trimpalygin'!$A$34</c:f>
              <c:strCache>
                <c:ptCount val="1"/>
                <c:pt idx="0">
                  <c:v>VIIkl.</c:v>
                </c:pt>
              </c:strCache>
            </c:strRef>
          </c:cat>
          <c:val>
            <c:numRef>
              <c:f>'I ir II trimpalygin'!$B$34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"/>
          <c:order val="1"/>
          <c:tx>
            <c:strRef>
              <c:f>'I ir II trimpalygin'!$C$33</c:f>
              <c:strCache>
                <c:ptCount val="1"/>
                <c:pt idx="0">
                  <c:v>9-10 II trim.</c:v>
                </c:pt>
              </c:strCache>
            </c:strRef>
          </c:tx>
          <c:spPr>
            <a:solidFill>
              <a:srgbClr val="8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9023835606509706E-2"/>
                  <c:y val="-8.6543032867160308E-2"/>
                </c:manualLayout>
              </c:layout>
              <c:spPr>
                <a:solidFill>
                  <a:srgbClr val="FF0000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107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lt-LT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 ir II trimpalygin'!$A$34</c:f>
              <c:strCache>
                <c:ptCount val="1"/>
                <c:pt idx="0">
                  <c:v>VIIkl.</c:v>
                </c:pt>
              </c:strCache>
            </c:strRef>
          </c:cat>
          <c:val>
            <c:numRef>
              <c:f>'I ir II trimpalygin'!$C$34</c:f>
              <c:numCache>
                <c:formatCode>General</c:formatCode>
                <c:ptCount val="1"/>
                <c:pt idx="0">
                  <c:v>3</c:v>
                </c:pt>
              </c:numCache>
            </c:numRef>
          </c:val>
        </c:ser>
        <c:ser>
          <c:idx val="2"/>
          <c:order val="2"/>
          <c:tx>
            <c:strRef>
              <c:f>'I ir II trimpalygin'!$D$33</c:f>
              <c:strCache>
                <c:ptCount val="1"/>
                <c:pt idx="0">
                  <c:v>7-8 I trim.</c:v>
                </c:pt>
              </c:strCache>
            </c:strRef>
          </c:tx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 ir II trimpalygin'!$A$34</c:f>
              <c:strCache>
                <c:ptCount val="1"/>
                <c:pt idx="0">
                  <c:v>VIIkl.</c:v>
                </c:pt>
              </c:strCache>
            </c:strRef>
          </c:cat>
          <c:val>
            <c:numRef>
              <c:f>'I ir II trimpalygin'!$D$34</c:f>
              <c:numCache>
                <c:formatCode>General</c:formatCode>
                <c:ptCount val="1"/>
                <c:pt idx="0">
                  <c:v>19</c:v>
                </c:pt>
              </c:numCache>
            </c:numRef>
          </c:val>
        </c:ser>
        <c:ser>
          <c:idx val="3"/>
          <c:order val="3"/>
          <c:tx>
            <c:strRef>
              <c:f>'I ir II trimpalygin'!$E$33</c:f>
              <c:strCache>
                <c:ptCount val="1"/>
                <c:pt idx="0">
                  <c:v>7-8 II trim.</c:v>
                </c:pt>
              </c:strCache>
            </c:strRef>
          </c:tx>
          <c:spPr>
            <a:solidFill>
              <a:srgbClr val="8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2.5334163460001145E-2"/>
                  <c:y val="-6.61081991616719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 ir II trimpalygin'!$A$34</c:f>
              <c:strCache>
                <c:ptCount val="1"/>
                <c:pt idx="0">
                  <c:v>VIIkl.</c:v>
                </c:pt>
              </c:strCache>
            </c:strRef>
          </c:cat>
          <c:val>
            <c:numRef>
              <c:f>'I ir II trimpalygin'!$E$34</c:f>
              <c:numCache>
                <c:formatCode>General</c:formatCode>
                <c:ptCount val="1"/>
                <c:pt idx="0">
                  <c:v>15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24401504"/>
        <c:axId val="224395232"/>
        <c:axId val="0"/>
      </c:bar3DChart>
      <c:catAx>
        <c:axId val="224401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lt-LT"/>
          </a:p>
        </c:txPr>
        <c:crossAx val="2243952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243952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lt-LT"/>
          </a:p>
        </c:txPr>
        <c:crossAx val="22440150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1412717814605307"/>
          <c:y val="0.43283582089552236"/>
          <c:w val="0.17100391331949938"/>
          <c:h val="0.265671641791044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8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lt-LT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lt-LT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lt-LT"/>
              <a:t>5 klasės</a:t>
            </a:r>
          </a:p>
        </c:rich>
      </c:tx>
      <c:layout>
        <c:manualLayout>
          <c:xMode val="edge"/>
          <c:yMode val="edge"/>
          <c:x val="0.40720279771122792"/>
          <c:y val="4.166666666666666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357356081950207"/>
          <c:y val="0.29166798533341171"/>
          <c:w val="0.6426601490274263"/>
          <c:h val="0.5000022605715629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'I trim'!$B$138</c:f>
              <c:strCache>
                <c:ptCount val="1"/>
                <c:pt idx="0">
                  <c:v>9-10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 trim'!$A$139:$A$140</c:f>
              <c:strCache>
                <c:ptCount val="2"/>
                <c:pt idx="0">
                  <c:v>5a</c:v>
                </c:pt>
                <c:pt idx="1">
                  <c:v>5b</c:v>
                </c:pt>
              </c:strCache>
            </c:strRef>
          </c:cat>
          <c:val>
            <c:numRef>
              <c:f>'I trim'!$B$139:$B$140</c:f>
              <c:numCache>
                <c:formatCode>General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val>
        </c:ser>
        <c:ser>
          <c:idx val="1"/>
          <c:order val="1"/>
          <c:tx>
            <c:strRef>
              <c:f>'I trim'!$C$138</c:f>
              <c:strCache>
                <c:ptCount val="1"/>
                <c:pt idx="0">
                  <c:v>7-8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 trim'!$A$139:$A$140</c:f>
              <c:strCache>
                <c:ptCount val="2"/>
                <c:pt idx="0">
                  <c:v>5a</c:v>
                </c:pt>
                <c:pt idx="1">
                  <c:v>5b</c:v>
                </c:pt>
              </c:strCache>
            </c:strRef>
          </c:cat>
          <c:val>
            <c:numRef>
              <c:f>'I trim'!$C$139:$C$140</c:f>
              <c:numCache>
                <c:formatCode>General</c:formatCode>
                <c:ptCount val="2"/>
                <c:pt idx="0">
                  <c:v>17</c:v>
                </c:pt>
                <c:pt idx="1">
                  <c:v>8</c:v>
                </c:pt>
              </c:numCache>
            </c:numRef>
          </c:val>
        </c:ser>
        <c:ser>
          <c:idx val="2"/>
          <c:order val="2"/>
          <c:tx>
            <c:strRef>
              <c:f>'I trim'!$D$138</c:f>
              <c:strCache>
                <c:ptCount val="1"/>
                <c:pt idx="0">
                  <c:v>4-6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 trim'!$A$139:$A$140</c:f>
              <c:strCache>
                <c:ptCount val="2"/>
                <c:pt idx="0">
                  <c:v>5a</c:v>
                </c:pt>
                <c:pt idx="1">
                  <c:v>5b</c:v>
                </c:pt>
              </c:strCache>
            </c:strRef>
          </c:cat>
          <c:val>
            <c:numRef>
              <c:f>'I trim'!$D$139:$D$140</c:f>
              <c:numCache>
                <c:formatCode>General</c:formatCode>
                <c:ptCount val="2"/>
                <c:pt idx="0">
                  <c:v>4</c:v>
                </c:pt>
                <c:pt idx="1">
                  <c:v>13</c:v>
                </c:pt>
              </c:numCache>
            </c:numRef>
          </c:val>
        </c:ser>
        <c:ser>
          <c:idx val="3"/>
          <c:order val="3"/>
          <c:tx>
            <c:strRef>
              <c:f>'I trim'!$E$138</c:f>
              <c:strCache>
                <c:ptCount val="1"/>
                <c:pt idx="0">
                  <c:v>1-3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 trim'!$A$139:$A$140</c:f>
              <c:strCache>
                <c:ptCount val="2"/>
                <c:pt idx="0">
                  <c:v>5a</c:v>
                </c:pt>
                <c:pt idx="1">
                  <c:v>5b</c:v>
                </c:pt>
              </c:strCache>
            </c:strRef>
          </c:cat>
          <c:val>
            <c:numRef>
              <c:f>'I trim'!$E$139:$E$140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</c:ser>
        <c:ser>
          <c:idx val="4"/>
          <c:order val="4"/>
          <c:tx>
            <c:strRef>
              <c:f>'I trim'!$F$138</c:f>
              <c:strCache>
                <c:ptCount val="1"/>
                <c:pt idx="0">
                  <c:v>Neatest.</c:v>
                </c:pt>
              </c:strCache>
            </c:strRef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 trim'!$A$139:$A$140</c:f>
              <c:strCache>
                <c:ptCount val="2"/>
                <c:pt idx="0">
                  <c:v>5a</c:v>
                </c:pt>
                <c:pt idx="1">
                  <c:v>5b</c:v>
                </c:pt>
              </c:strCache>
            </c:strRef>
          </c:cat>
          <c:val>
            <c:numRef>
              <c:f>'I trim'!$F$139:$F$140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2385400"/>
        <c:axId val="222385792"/>
      </c:barChart>
      <c:catAx>
        <c:axId val="222385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lt-LT"/>
          </a:p>
        </c:txPr>
        <c:crossAx val="2223857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223857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lt-LT"/>
          </a:p>
        </c:txPr>
        <c:crossAx val="22238540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8670476439752501"/>
          <c:y val="0.29629775444736073"/>
          <c:w val="0.19113602489439507"/>
          <c:h val="0.4907431709925148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lt-LT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lt-LT"/>
    </a:p>
  </c:txPr>
  <c:printSettings>
    <c:headerFooter alignWithMargins="0"/>
    <c:pageMargins b="1" l="0.75" r="0.75" t="1" header="0.5" footer="0.5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7494301467350136"/>
          <c:y val="3.4482758620689655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lt-LT"/>
        </a:p>
      </c:txPr>
    </c:title>
    <c:autoTitleDeleted val="0"/>
    <c:plotArea>
      <c:layout>
        <c:manualLayout>
          <c:layoutTarget val="inner"/>
          <c:xMode val="edge"/>
          <c:yMode val="edge"/>
          <c:x val="5.125284738041002E-2"/>
          <c:y val="0.19252927591054886"/>
          <c:w val="0.93280182232346243"/>
          <c:h val="0.560346400038164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'I ir II trimpalygin'!$A$37</c:f>
              <c:strCache>
                <c:ptCount val="1"/>
                <c:pt idx="0">
                  <c:v>5-8kl.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invertIfNegative val="0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invertIfNegative val="0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invertIfNegative val="0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8"/>
            <c:invertIfNegative val="0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'I ir II trimpalygin'!$B$35:$K$36</c:f>
              <c:multiLvlStrCache>
                <c:ptCount val="10"/>
                <c:lvl>
                  <c:pt idx="0">
                    <c:v>9-10 I trim</c:v>
                  </c:pt>
                  <c:pt idx="1">
                    <c:v>9-10 II trim.</c:v>
                  </c:pt>
                  <c:pt idx="2">
                    <c:v>7-8 I trim.</c:v>
                  </c:pt>
                  <c:pt idx="3">
                    <c:v>7-8 II trim.</c:v>
                  </c:pt>
                  <c:pt idx="4">
                    <c:v>4-6 I trim.</c:v>
                  </c:pt>
                  <c:pt idx="5">
                    <c:v>4-6 II trim.</c:v>
                  </c:pt>
                  <c:pt idx="6">
                    <c:v>1-3 I trim.</c:v>
                  </c:pt>
                  <c:pt idx="7">
                    <c:v>1-3 II trim.</c:v>
                  </c:pt>
                  <c:pt idx="8">
                    <c:v>Neatest. I trim.</c:v>
                  </c:pt>
                  <c:pt idx="9">
                    <c:v>Neatest. II trim.</c:v>
                  </c:pt>
                </c:lvl>
                <c:lvl>
                  <c:pt idx="4">
                    <c:v>MOKOSI</c:v>
                  </c:pt>
                </c:lvl>
              </c:multiLvlStrCache>
            </c:multiLvlStrRef>
          </c:cat>
          <c:val>
            <c:numRef>
              <c:f>'I ir II trimpalygin'!$B$37:$K$37</c:f>
              <c:numCache>
                <c:formatCode>General</c:formatCode>
                <c:ptCount val="10"/>
                <c:pt idx="0">
                  <c:v>9</c:v>
                </c:pt>
                <c:pt idx="1">
                  <c:v>13</c:v>
                </c:pt>
                <c:pt idx="2">
                  <c:v>85</c:v>
                </c:pt>
                <c:pt idx="3">
                  <c:v>73</c:v>
                </c:pt>
                <c:pt idx="4">
                  <c:v>87</c:v>
                </c:pt>
                <c:pt idx="5">
                  <c:v>98</c:v>
                </c:pt>
                <c:pt idx="6">
                  <c:v>29</c:v>
                </c:pt>
                <c:pt idx="7">
                  <c:v>18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4400328"/>
        <c:axId val="224397976"/>
      </c:barChart>
      <c:catAx>
        <c:axId val="224400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lt-LT"/>
          </a:p>
        </c:txPr>
        <c:crossAx val="2243979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243979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lt-LT"/>
          </a:p>
        </c:txPr>
        <c:crossAx val="22440032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lt-LT"/>
    </a:p>
  </c:txPr>
  <c:printSettings>
    <c:headerFooter alignWithMargins="0"/>
    <c:pageMargins b="1" l="0.75" r="0.75" t="1" header="0.5" footer="0.5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lt-LT"/>
              <a:t>pažangumas I ir II trimestruose V-VIII kl.</a:t>
            </a:r>
          </a:p>
        </c:rich>
      </c:tx>
      <c:layout>
        <c:manualLayout>
          <c:xMode val="edge"/>
          <c:yMode val="edge"/>
          <c:x val="0.30100006200012402"/>
          <c:y val="3.5820895522388062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2"/>
      <c:rotY val="20"/>
      <c:depthPercent val="500"/>
      <c:rAngAx val="1"/>
    </c:view3D>
    <c:floor>
      <c:thickness val="0"/>
      <c:spPr>
        <a:noFill/>
        <a:ln w="9525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8.9000043457052466E-2"/>
          <c:y val="0.36119402985074628"/>
          <c:w val="0.87900042919942833"/>
          <c:h val="0.42388059701492536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'I ir II trimpalygin'!$L$77</c:f>
              <c:strCache>
                <c:ptCount val="1"/>
                <c:pt idx="0">
                  <c:v>I trim.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2"/>
              <c:layout>
                <c:manualLayout>
                  <c:x val="4.1795231137865756E-2"/>
                  <c:y val="-9.58254397304814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2.912315300519968E-2"/>
                  <c:y val="-9.99240020370587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450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 ir II trimpalygin'!$K$78:$K$81</c:f>
              <c:strCache>
                <c:ptCount val="4"/>
                <c:pt idx="0">
                  <c:v>V</c:v>
                </c:pt>
                <c:pt idx="1">
                  <c:v>VI</c:v>
                </c:pt>
                <c:pt idx="2">
                  <c:v>VII</c:v>
                </c:pt>
                <c:pt idx="3">
                  <c:v>VIII</c:v>
                </c:pt>
              </c:strCache>
            </c:strRef>
          </c:cat>
          <c:val>
            <c:numRef>
              <c:f>'I ir II trimpalygin'!$L$78:$L$81</c:f>
              <c:numCache>
                <c:formatCode>0.00</c:formatCode>
                <c:ptCount val="4"/>
                <c:pt idx="0">
                  <c:v>100</c:v>
                </c:pt>
                <c:pt idx="1">
                  <c:v>96.15384615384616</c:v>
                </c:pt>
                <c:pt idx="2">
                  <c:v>83.018867924528308</c:v>
                </c:pt>
                <c:pt idx="3">
                  <c:v>81.481481481481481</c:v>
                </c:pt>
              </c:numCache>
            </c:numRef>
          </c:val>
        </c:ser>
        <c:ser>
          <c:idx val="1"/>
          <c:order val="1"/>
          <c:tx>
            <c:strRef>
              <c:f>'I ir II trimpalygin'!$M$77</c:f>
              <c:strCache>
                <c:ptCount val="1"/>
                <c:pt idx="0">
                  <c:v>II trim.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9.2518942794298023E-2"/>
                  <c:y val="-0.1298217573549574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.10984677432319985"/>
                  <c:y val="-0.1345395855368825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9.1174693260844833E-2"/>
                  <c:y val="-0.1289821757354957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7.8502510141302106E-2"/>
                  <c:y val="-0.1332267794883848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3175">
                <a:solidFill>
                  <a:srgbClr val="000000"/>
                </a:solidFill>
                <a:prstDash val="solid"/>
              </a:ln>
            </c:spPr>
            <c:txPr>
              <a:bodyPr/>
              <a:lstStyle/>
              <a:p>
                <a:pPr>
                  <a:defRPr sz="1450" b="0" i="0" u="none" strike="noStrike" baseline="0">
                    <a:solidFill>
                      <a:srgbClr val="FF0000"/>
                    </a:solidFill>
                    <a:latin typeface="Arial"/>
                    <a:ea typeface="Arial"/>
                    <a:cs typeface="Arial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 ir II trimpalygin'!$K$78:$K$81</c:f>
              <c:strCache>
                <c:ptCount val="4"/>
                <c:pt idx="0">
                  <c:v>V</c:v>
                </c:pt>
                <c:pt idx="1">
                  <c:v>VI</c:v>
                </c:pt>
                <c:pt idx="2">
                  <c:v>VII</c:v>
                </c:pt>
                <c:pt idx="3">
                  <c:v>VIII</c:v>
                </c:pt>
              </c:strCache>
            </c:strRef>
          </c:cat>
          <c:val>
            <c:numRef>
              <c:f>'I ir II trimpalygin'!$M$78:$M$81</c:f>
              <c:numCache>
                <c:formatCode>0.00</c:formatCode>
                <c:ptCount val="4"/>
                <c:pt idx="0">
                  <c:v>100</c:v>
                </c:pt>
                <c:pt idx="1">
                  <c:v>94.339622641509436</c:v>
                </c:pt>
                <c:pt idx="2">
                  <c:v>84.615384615384613</c:v>
                </c:pt>
                <c:pt idx="3">
                  <c:v>87.272727272727266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gapDepth val="0"/>
        <c:shape val="box"/>
        <c:axId val="224394448"/>
        <c:axId val="224396016"/>
        <c:axId val="0"/>
      </c:bar3DChart>
      <c:catAx>
        <c:axId val="2243944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lt-LT"/>
                  <a:t>Klasės</a:t>
                </a:r>
              </a:p>
            </c:rich>
          </c:tx>
          <c:layout>
            <c:manualLayout>
              <c:xMode val="edge"/>
              <c:yMode val="edge"/>
              <c:x val="0.46700022733378799"/>
              <c:y val="0.8865671641791045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9525">
            <a:noFill/>
          </a:ln>
        </c:spPr>
        <c:txPr>
          <a:bodyPr rot="0" vert="horz"/>
          <a:lstStyle/>
          <a:p>
            <a:pPr>
              <a:defRPr sz="14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lt-LT"/>
          </a:p>
        </c:txPr>
        <c:crossAx val="2243960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24396016"/>
        <c:scaling>
          <c:orientation val="minMax"/>
        </c:scaling>
        <c:delete val="0"/>
        <c:axPos val="l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lt-LT"/>
          </a:p>
        </c:txPr>
        <c:crossAx val="22439444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5.0000000000000001E-3"/>
          <c:y val="0.83283582089552244"/>
          <c:w val="0.24800008266683199"/>
          <c:h val="0.1014925373134328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lt-LT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lt-LT"/>
    </a:p>
  </c:txPr>
  <c:printSettings>
    <c:headerFooter alignWithMargins="0"/>
    <c:pageMargins b="1" l="0.75" r="0.75" t="1" header="0.5" footer="0.5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lt-LT"/>
              <a:t>Pažangumo palyginimas I-IV klasėse I ir II trimestruose</a:t>
            </a:r>
          </a:p>
        </c:rich>
      </c:tx>
      <c:layout>
        <c:manualLayout>
          <c:xMode val="edge"/>
          <c:yMode val="edge"/>
          <c:x val="0.19969310287826925"/>
          <c:y val="3.5820895522388062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41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7.680503072951278E-2"/>
          <c:y val="0.2656716417910448"/>
          <c:w val="0.81874162757660629"/>
          <c:h val="0.60597014925373138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'I ir II trimpalygin'!$C$151</c:f>
              <c:strCache>
                <c:ptCount val="1"/>
                <c:pt idx="0">
                  <c:v>I tr.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'I ir II trimpalygin'!$B$152:$B$155</c:f>
              <c:strCache>
                <c:ptCount val="4"/>
                <c:pt idx="0">
                  <c:v>I kl.</c:v>
                </c:pt>
                <c:pt idx="1">
                  <c:v>II kl.</c:v>
                </c:pt>
                <c:pt idx="2">
                  <c:v>III kl.</c:v>
                </c:pt>
                <c:pt idx="3">
                  <c:v>IV kl.</c:v>
                </c:pt>
              </c:strCache>
            </c:strRef>
          </c:cat>
          <c:val>
            <c:numRef>
              <c:f>'I ir II trimpalygin'!$C$152:$C$155</c:f>
              <c:numCache>
                <c:formatCode>General</c:formatCode>
                <c:ptCount val="4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98.245614035087726</c:v>
                </c:pt>
              </c:numCache>
            </c:numRef>
          </c:val>
        </c:ser>
        <c:ser>
          <c:idx val="1"/>
          <c:order val="1"/>
          <c:tx>
            <c:strRef>
              <c:f>'I ir II trimpalygin'!$D$151</c:f>
              <c:strCache>
                <c:ptCount val="1"/>
                <c:pt idx="0">
                  <c:v>II tr.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'I ir II trimpalygin'!$B$152:$B$155</c:f>
              <c:strCache>
                <c:ptCount val="4"/>
                <c:pt idx="0">
                  <c:v>I kl.</c:v>
                </c:pt>
                <c:pt idx="1">
                  <c:v>II kl.</c:v>
                </c:pt>
                <c:pt idx="2">
                  <c:v>III kl.</c:v>
                </c:pt>
                <c:pt idx="3">
                  <c:v>IV kl.</c:v>
                </c:pt>
              </c:strCache>
            </c:strRef>
          </c:cat>
          <c:val>
            <c:numRef>
              <c:f>'I ir II trimpalygin'!$D$152:$D$155</c:f>
              <c:numCache>
                <c:formatCode>General</c:formatCode>
                <c:ptCount val="4"/>
                <c:pt idx="0">
                  <c:v>89.583333333333329</c:v>
                </c:pt>
                <c:pt idx="1">
                  <c:v>100</c:v>
                </c:pt>
                <c:pt idx="2">
                  <c:v>97.674418604651166</c:v>
                </c:pt>
                <c:pt idx="3">
                  <c:v>96.428571428571431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24396408"/>
        <c:axId val="224399152"/>
        <c:axId val="0"/>
      </c:bar3DChart>
      <c:catAx>
        <c:axId val="224396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lt-LT"/>
          </a:p>
        </c:txPr>
        <c:crossAx val="2243991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243991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lt-LT"/>
          </a:p>
        </c:txPr>
        <c:crossAx val="22439640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91244368647467444"/>
          <c:y val="0.54029850746268659"/>
          <c:w val="7.5268978474464898E-2"/>
          <c:h val="0.1462686567164178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lt-LT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lt-LT"/>
    </a:p>
  </c:txPr>
  <c:printSettings>
    <c:headerFooter alignWithMargins="0"/>
    <c:pageMargins b="1" l="0.75" r="0.75" t="1" header="0.5" footer="0.5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lt-LT"/>
              <a:t>I -IV klasių pažangumas I ir II trimestruose</a:t>
            </a:r>
          </a:p>
        </c:rich>
      </c:tx>
      <c:layout>
        <c:manualLayout>
          <c:xMode val="edge"/>
          <c:yMode val="edge"/>
          <c:x val="0.27496208135273409"/>
          <c:y val="4.0983606557377046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31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9.0629936260825078E-2"/>
          <c:y val="0.20901681171717251"/>
          <c:w val="0.82027772819119649"/>
          <c:h val="0.63114880400871709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'I ir II trimpalygin'!$C$168</c:f>
              <c:strCache>
                <c:ptCount val="1"/>
                <c:pt idx="0">
                  <c:v>I tr.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'I ir II trimpalygin'!$B$169</c:f>
              <c:strCache>
                <c:ptCount val="1"/>
                <c:pt idx="0">
                  <c:v>I-IV kl.</c:v>
                </c:pt>
              </c:strCache>
            </c:strRef>
          </c:cat>
          <c:val>
            <c:numRef>
              <c:f>'I ir II trimpalygin'!$C$169</c:f>
              <c:numCache>
                <c:formatCode>0.00</c:formatCode>
                <c:ptCount val="1"/>
                <c:pt idx="0">
                  <c:v>99.497487437185924</c:v>
                </c:pt>
              </c:numCache>
            </c:numRef>
          </c:val>
        </c:ser>
        <c:ser>
          <c:idx val="1"/>
          <c:order val="1"/>
          <c:tx>
            <c:strRef>
              <c:f>'I ir II trimpalygin'!$D$168</c:f>
              <c:strCache>
                <c:ptCount val="1"/>
                <c:pt idx="0">
                  <c:v>II tr.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'I ir II trimpalygin'!$B$169</c:f>
              <c:strCache>
                <c:ptCount val="1"/>
                <c:pt idx="0">
                  <c:v>I-IV kl.</c:v>
                </c:pt>
              </c:strCache>
            </c:strRef>
          </c:cat>
          <c:val>
            <c:numRef>
              <c:f>'I ir II trimpalygin'!$D$169</c:f>
              <c:numCache>
                <c:formatCode>0.00</c:formatCode>
                <c:ptCount val="1"/>
                <c:pt idx="0">
                  <c:v>96.464646464646464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77146936"/>
        <c:axId val="277144192"/>
        <c:axId val="0"/>
      </c:bar3DChart>
      <c:catAx>
        <c:axId val="277146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lt-LT"/>
          </a:p>
        </c:txPr>
        <c:crossAx val="2771441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771441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lt-LT"/>
          </a:p>
        </c:txPr>
        <c:crossAx val="27714693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92780483084775689"/>
          <c:y val="0.49590249989243146"/>
          <c:w val="5.9907995371546341E-2"/>
          <c:h val="0.1680332171593304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lt-LT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lt-LT"/>
    </a:p>
  </c:txPr>
  <c:printSettings>
    <c:headerFooter alignWithMargins="0"/>
    <c:pageMargins b="1" l="0.75" r="0.75" t="1" header="0.5" footer="0.5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lt-LT"/>
              <a:t>Pažangumas I ir II trimestruose</a:t>
            </a:r>
          </a:p>
        </c:rich>
      </c:tx>
      <c:layout>
        <c:manualLayout>
          <c:xMode val="edge"/>
          <c:yMode val="edge"/>
          <c:x val="0.31099491554286918"/>
          <c:y val="3.3078880407124679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37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7.7486950613010586E-2"/>
          <c:y val="0.18320656211872346"/>
          <c:w val="0.81047161857392147"/>
          <c:h val="0.68702460794521292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'I ir II trimpalygin'!$Q$116</c:f>
              <c:strCache>
                <c:ptCount val="1"/>
                <c:pt idx="0">
                  <c:v>I trim.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 ir II trimpalygin'!$P$117:$P$119</c:f>
              <c:strCache>
                <c:ptCount val="3"/>
                <c:pt idx="0">
                  <c:v>I-IV kl.</c:v>
                </c:pt>
                <c:pt idx="1">
                  <c:v>V-VIII kl.</c:v>
                </c:pt>
                <c:pt idx="2">
                  <c:v>I-VIII kl.</c:v>
                </c:pt>
              </c:strCache>
            </c:strRef>
          </c:cat>
          <c:val>
            <c:numRef>
              <c:f>'I ir II trimpalygin'!$Q$117:$Q$119</c:f>
              <c:numCache>
                <c:formatCode>0.00</c:formatCode>
                <c:ptCount val="3"/>
                <c:pt idx="0">
                  <c:v>99.497487437185924</c:v>
                </c:pt>
                <c:pt idx="1">
                  <c:v>89.603960396039611</c:v>
                </c:pt>
                <c:pt idx="2">
                  <c:v>94.550723916612768</c:v>
                </c:pt>
              </c:numCache>
            </c:numRef>
          </c:val>
        </c:ser>
        <c:ser>
          <c:idx val="1"/>
          <c:order val="1"/>
          <c:tx>
            <c:strRef>
              <c:f>'I ir II trimpalygin'!$R$116</c:f>
              <c:strCache>
                <c:ptCount val="1"/>
                <c:pt idx="0">
                  <c:v>II trim.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 ir II trimpalygin'!$P$117:$P$119</c:f>
              <c:strCache>
                <c:ptCount val="3"/>
                <c:pt idx="0">
                  <c:v>I-IV kl.</c:v>
                </c:pt>
                <c:pt idx="1">
                  <c:v>V-VIII kl.</c:v>
                </c:pt>
                <c:pt idx="2">
                  <c:v>I-VIII kl.</c:v>
                </c:pt>
              </c:strCache>
            </c:strRef>
          </c:cat>
          <c:val>
            <c:numRef>
              <c:f>'I ir II trimpalygin'!$R$117:$R$119</c:f>
              <c:numCache>
                <c:formatCode>0.00</c:formatCode>
                <c:ptCount val="3"/>
                <c:pt idx="0">
                  <c:v>96.464646464646464</c:v>
                </c:pt>
                <c:pt idx="1">
                  <c:v>91.089108910891085</c:v>
                </c:pt>
                <c:pt idx="2">
                  <c:v>93.776877687768774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77143408"/>
        <c:axId val="277141448"/>
        <c:axId val="0"/>
      </c:bar3DChart>
      <c:catAx>
        <c:axId val="277143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lt-LT"/>
          </a:p>
        </c:txPr>
        <c:crossAx val="2771414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771414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lt-LT"/>
          </a:p>
        </c:txPr>
        <c:crossAx val="27714340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9947684963684382"/>
          <c:y val="0.5038181296040285"/>
          <c:w val="9.2146581574316544E-2"/>
          <c:h val="0.1450384350811110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35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lt-LT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4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lt-LT"/>
    </a:p>
  </c:txPr>
  <c:printSettings>
    <c:headerFooter alignWithMargins="0"/>
    <c:pageMargins b="1" l="0.75" r="0.75" t="1" header="0.5" footer="0.5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lt-LT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I ir II trimestrų rezultatai I-IV klasės 20</a:t>
            </a:r>
            <a:r>
              <a:rPr lang="en-U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17/18</a:t>
            </a:r>
            <a:endParaRPr lang="lt-LT" sz="12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lt-LT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lt-LT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m.m.</a:t>
            </a:r>
          </a:p>
        </c:rich>
      </c:tx>
      <c:layout>
        <c:manualLayout>
          <c:xMode val="edge"/>
          <c:yMode val="edge"/>
          <c:x val="0.24393971208144435"/>
          <c:y val="3.08988764044943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000022194635113"/>
          <c:y val="0.27808988764044945"/>
          <c:w val="0.76666780105912802"/>
          <c:h val="0.3230337078651685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'I ir II trimpalygin'!$AC$3</c:f>
              <c:strCache>
                <c:ptCount val="1"/>
                <c:pt idx="0">
                  <c:v>I trim</c:v>
                </c:pt>
              </c:strCache>
            </c:strRef>
          </c:tx>
          <c:spPr>
            <a:ln w="38100">
              <a:solidFill>
                <a:srgbClr val="FF00FF"/>
              </a:solidFill>
              <a:prstDash val="solid"/>
            </a:ln>
          </c:spPr>
          <c:invertIfNegative val="0"/>
          <c:cat>
            <c:strRef>
              <c:f>'I ir II trimpalygin'!$AB$4:$AB$16</c:f>
              <c:strCache>
                <c:ptCount val="13"/>
                <c:pt idx="0">
                  <c:v>1a</c:v>
                </c:pt>
                <c:pt idx="1">
                  <c:v>1b</c:v>
                </c:pt>
                <c:pt idx="3">
                  <c:v>2a</c:v>
                </c:pt>
                <c:pt idx="4">
                  <c:v>2b</c:v>
                </c:pt>
                <c:pt idx="5">
                  <c:v>2c</c:v>
                </c:pt>
                <c:pt idx="7">
                  <c:v>3a</c:v>
                </c:pt>
                <c:pt idx="8">
                  <c:v>3b</c:v>
                </c:pt>
                <c:pt idx="10">
                  <c:v>4a</c:v>
                </c:pt>
                <c:pt idx="11">
                  <c:v>4b</c:v>
                </c:pt>
                <c:pt idx="12">
                  <c:v>4c</c:v>
                </c:pt>
              </c:strCache>
            </c:strRef>
          </c:cat>
          <c:val>
            <c:numRef>
              <c:f>'I ir II trimpalygin'!$AC$4:$AC$16</c:f>
              <c:numCache>
                <c:formatCode>0.0</c:formatCode>
                <c:ptCount val="13"/>
                <c:pt idx="0">
                  <c:v>100</c:v>
                </c:pt>
                <c:pt idx="1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7">
                  <c:v>100</c:v>
                </c:pt>
                <c:pt idx="8">
                  <c:v>100</c:v>
                </c:pt>
                <c:pt idx="10">
                  <c:v>94.736842105263165</c:v>
                </c:pt>
                <c:pt idx="11">
                  <c:v>100</c:v>
                </c:pt>
                <c:pt idx="12">
                  <c:v>100</c:v>
                </c:pt>
              </c:numCache>
            </c:numRef>
          </c:val>
        </c:ser>
        <c:ser>
          <c:idx val="0"/>
          <c:order val="1"/>
          <c:tx>
            <c:strRef>
              <c:f>'I ir II trimpalygin'!$AD$3</c:f>
              <c:strCache>
                <c:ptCount val="1"/>
                <c:pt idx="0">
                  <c:v>II trim.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invertIfNegative val="0"/>
          <c:cat>
            <c:strRef>
              <c:f>'I ir II trimpalygin'!$AB$4:$AB$16</c:f>
              <c:strCache>
                <c:ptCount val="13"/>
                <c:pt idx="0">
                  <c:v>1a</c:v>
                </c:pt>
                <c:pt idx="1">
                  <c:v>1b</c:v>
                </c:pt>
                <c:pt idx="3">
                  <c:v>2a</c:v>
                </c:pt>
                <c:pt idx="4">
                  <c:v>2b</c:v>
                </c:pt>
                <c:pt idx="5">
                  <c:v>2c</c:v>
                </c:pt>
                <c:pt idx="7">
                  <c:v>3a</c:v>
                </c:pt>
                <c:pt idx="8">
                  <c:v>3b</c:v>
                </c:pt>
                <c:pt idx="10">
                  <c:v>4a</c:v>
                </c:pt>
                <c:pt idx="11">
                  <c:v>4b</c:v>
                </c:pt>
                <c:pt idx="12">
                  <c:v>4c</c:v>
                </c:pt>
              </c:strCache>
            </c:strRef>
          </c:cat>
          <c:val>
            <c:numRef>
              <c:f>'I ir II trimpalygin'!$AD$4:$AD$16</c:f>
              <c:numCache>
                <c:formatCode>0.0</c:formatCode>
                <c:ptCount val="13"/>
                <c:pt idx="0">
                  <c:v>87.5</c:v>
                </c:pt>
                <c:pt idx="1">
                  <c:v>91.666666666666671</c:v>
                </c:pt>
                <c:pt idx="3">
                  <c:v>89.583333333333329</c:v>
                </c:pt>
                <c:pt idx="4">
                  <c:v>100</c:v>
                </c:pt>
                <c:pt idx="5">
                  <c:v>100</c:v>
                </c:pt>
                <c:pt idx="7">
                  <c:v>100</c:v>
                </c:pt>
                <c:pt idx="8">
                  <c:v>94.444444444444443</c:v>
                </c:pt>
                <c:pt idx="10">
                  <c:v>94.444444444444443</c:v>
                </c:pt>
                <c:pt idx="11">
                  <c:v>100</c:v>
                </c:pt>
                <c:pt idx="12">
                  <c:v>100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77144584"/>
        <c:axId val="277147720"/>
      </c:barChart>
      <c:catAx>
        <c:axId val="277144584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lt-LT"/>
                  <a:t>Klasė</a:t>
                </a:r>
              </a:p>
            </c:rich>
          </c:tx>
          <c:layout>
            <c:manualLayout>
              <c:xMode val="edge"/>
              <c:yMode val="edge"/>
              <c:x val="0.50454624990058061"/>
              <c:y val="0.688202247191011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lt-LT"/>
          </a:p>
        </c:txPr>
        <c:crossAx val="277147720"/>
        <c:crosses val="autoZero"/>
        <c:auto val="0"/>
        <c:lblAlgn val="ctr"/>
        <c:lblOffset val="100"/>
        <c:noMultiLvlLbl val="0"/>
      </c:catAx>
      <c:valAx>
        <c:axId val="2771477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lt-LT"/>
                  <a:t>Pažangumas</a:t>
                </a:r>
              </a:p>
            </c:rich>
          </c:tx>
          <c:layout>
            <c:manualLayout>
              <c:xMode val="edge"/>
              <c:yMode val="edge"/>
              <c:x val="6.5151674222540354E-2"/>
              <c:y val="0.31741573033707865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lt-LT"/>
          </a:p>
        </c:txPr>
        <c:crossAx val="277144584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1060653781913622"/>
          <c:y val="0.800561797752809"/>
          <c:w val="0.19555831974058385"/>
          <c:h val="5.224157548243205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lt-LT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lt-LT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paperSize="9" orientation="landscape"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lt-LT"/>
              <a:t>I-IV kl. lakomumas I ir II trim.</a:t>
            </a:r>
          </a:p>
        </c:rich>
      </c:tx>
      <c:layout>
        <c:manualLayout>
          <c:xMode val="edge"/>
          <c:yMode val="edge"/>
          <c:x val="0.33689024390243905"/>
          <c:y val="3.287671232876712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47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6.097560975609756E-2"/>
          <c:y val="0.15616438356164383"/>
          <c:w val="0.91768292682926833"/>
          <c:h val="0.61643835616438358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'I ir II trimpalygin'!$AG$22</c:f>
              <c:strCache>
                <c:ptCount val="1"/>
                <c:pt idx="0">
                  <c:v>I-IV kl.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invertIfNegative val="0"/>
            <c:bubble3D val="0"/>
            <c:spPr>
              <a:solidFill>
                <a:srgbClr val="00FF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invertIfNegative val="0"/>
            <c:bubble3D val="0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invertIfNegative val="0"/>
            <c:bubble3D val="0"/>
            <c:spPr>
              <a:solidFill>
                <a:srgbClr val="00FF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invertIfNegative val="0"/>
            <c:bubble3D val="0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'I ir II trimpalygin'!$AH$21:$AP$21</c:f>
              <c:strCache>
                <c:ptCount val="8"/>
                <c:pt idx="0">
                  <c:v>LigaI</c:v>
                </c:pt>
                <c:pt idx="1">
                  <c:v>Nepateis.I</c:v>
                </c:pt>
                <c:pt idx="2">
                  <c:v>Viso I</c:v>
                </c:pt>
                <c:pt idx="3">
                  <c:v>Rom.I</c:v>
                </c:pt>
                <c:pt idx="4">
                  <c:v>Liga II</c:v>
                </c:pt>
                <c:pt idx="5">
                  <c:v>Nepateis.II</c:v>
                </c:pt>
                <c:pt idx="6">
                  <c:v>Viso II</c:v>
                </c:pt>
                <c:pt idx="7">
                  <c:v>Rom.II</c:v>
                </c:pt>
              </c:strCache>
            </c:strRef>
          </c:cat>
          <c:val>
            <c:numRef>
              <c:f>'I ir II trimpalygin'!$AH$22:$AP$22</c:f>
              <c:numCache>
                <c:formatCode>General</c:formatCode>
                <c:ptCount val="9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77143800"/>
        <c:axId val="277141056"/>
        <c:axId val="0"/>
      </c:bar3DChart>
      <c:catAx>
        <c:axId val="277143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lt-LT"/>
          </a:p>
        </c:txPr>
        <c:crossAx val="2771410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771410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lt-LT"/>
          </a:p>
        </c:txPr>
        <c:crossAx val="2771438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lt-LT"/>
    </a:p>
  </c:txPr>
  <c:printSettings>
    <c:headerFooter alignWithMargins="0"/>
    <c:pageMargins b="1" l="0.75" r="0.75" t="1" header="0.5" footer="0.5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lt-LT"/>
              <a:t>Kokybė I ir II trimestruose</a:t>
            </a:r>
          </a:p>
        </c:rich>
      </c:tx>
      <c:layout>
        <c:manualLayout>
          <c:xMode val="edge"/>
          <c:yMode val="edge"/>
          <c:x val="0.37551065770573622"/>
          <c:y val="3.5398230088495575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42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7.2108939345423242E-2"/>
          <c:y val="0.16224235527964626"/>
          <c:w val="0.82585143740890388"/>
          <c:h val="0.71976608524061247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'I ir II trimpalygin'!$O$77</c:f>
              <c:strCache>
                <c:ptCount val="1"/>
                <c:pt idx="0">
                  <c:v>I trim.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 ir II trimpalygin'!$N$78:$N$81</c:f>
              <c:strCache>
                <c:ptCount val="4"/>
                <c:pt idx="0">
                  <c:v>V</c:v>
                </c:pt>
                <c:pt idx="1">
                  <c:v>VI</c:v>
                </c:pt>
                <c:pt idx="2">
                  <c:v>VII</c:v>
                </c:pt>
                <c:pt idx="3">
                  <c:v>VIII</c:v>
                </c:pt>
              </c:strCache>
            </c:strRef>
          </c:cat>
          <c:val>
            <c:numRef>
              <c:f>'I ir II trimpalygin'!$O$78:$O$81</c:f>
              <c:numCache>
                <c:formatCode>0.00</c:formatCode>
                <c:ptCount val="4"/>
                <c:pt idx="0">
                  <c:v>60.465116279069768</c:v>
                </c:pt>
                <c:pt idx="1">
                  <c:v>59.615384615384613</c:v>
                </c:pt>
                <c:pt idx="2">
                  <c:v>32.075471698113205</c:v>
                </c:pt>
                <c:pt idx="3">
                  <c:v>37.037037037037038</c:v>
                </c:pt>
              </c:numCache>
            </c:numRef>
          </c:val>
        </c:ser>
        <c:ser>
          <c:idx val="1"/>
          <c:order val="1"/>
          <c:tx>
            <c:strRef>
              <c:f>'I ir II trimpalygin'!$P$77</c:f>
              <c:strCache>
                <c:ptCount val="1"/>
                <c:pt idx="0">
                  <c:v>II trim.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 ir II trimpalygin'!$N$78:$N$81</c:f>
              <c:strCache>
                <c:ptCount val="4"/>
                <c:pt idx="0">
                  <c:v>V</c:v>
                </c:pt>
                <c:pt idx="1">
                  <c:v>VI</c:v>
                </c:pt>
                <c:pt idx="2">
                  <c:v>VII</c:v>
                </c:pt>
                <c:pt idx="3">
                  <c:v>VIII</c:v>
                </c:pt>
              </c:strCache>
            </c:strRef>
          </c:cat>
          <c:val>
            <c:numRef>
              <c:f>'I ir II trimpalygin'!$P$78:$P$81</c:f>
              <c:numCache>
                <c:formatCode>0.00</c:formatCode>
                <c:ptCount val="4"/>
                <c:pt idx="0">
                  <c:v>59.523809523809526</c:v>
                </c:pt>
                <c:pt idx="1">
                  <c:v>54.716981132075475</c:v>
                </c:pt>
                <c:pt idx="2">
                  <c:v>26.923076923076923</c:v>
                </c:pt>
                <c:pt idx="3">
                  <c:v>32.727272727272727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77140664"/>
        <c:axId val="277145368"/>
        <c:axId val="0"/>
      </c:bar3DChart>
      <c:catAx>
        <c:axId val="277140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lt-LT"/>
          </a:p>
        </c:txPr>
        <c:crossAx val="2771453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771453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lt-LT"/>
          </a:p>
        </c:txPr>
        <c:crossAx val="27714066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91292631696670412"/>
          <c:y val="0.49852662222531918"/>
          <c:w val="7.6190556073966076E-2"/>
          <c:h val="0.1268439675129103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9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lt-LT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lt-LT"/>
    </a:p>
  </c:txPr>
  <c:printSettings>
    <c:headerFooter alignWithMargins="0"/>
    <c:pageMargins b="1" l="0.75" r="0.75" t="1" header="0.5" footer="0.5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lt-LT"/>
              <a:t>I ir II trimestrų lankomumas</a:t>
            </a:r>
          </a:p>
        </c:rich>
      </c:tx>
      <c:layout>
        <c:manualLayout>
          <c:xMode val="edge"/>
          <c:yMode val="edge"/>
          <c:x val="0.3394500228755809"/>
          <c:y val="3.4883699882342294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49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8.5627039174549613E-2"/>
          <c:y val="0.16279069767441862"/>
          <c:w val="0.7951082209065321"/>
          <c:h val="0.72093023255813948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'I ir II trimpalygin'!$B$116</c:f>
              <c:strCache>
                <c:ptCount val="1"/>
                <c:pt idx="0">
                  <c:v>I Trim.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'I ir II trimpalygin'!$C$115:$F$115</c:f>
              <c:strCache>
                <c:ptCount val="3"/>
                <c:pt idx="0">
                  <c:v>Liga</c:v>
                </c:pt>
                <c:pt idx="1">
                  <c:v>Nepat.</c:v>
                </c:pt>
                <c:pt idx="2">
                  <c:v>Viso</c:v>
                </c:pt>
              </c:strCache>
            </c:strRef>
          </c:cat>
          <c:val>
            <c:numRef>
              <c:f>'I ir II trimpalygin'!$C$116:$F$116</c:f>
              <c:numCache>
                <c:formatCode>General</c:formatCode>
                <c:ptCount val="4"/>
                <c:pt idx="0">
                  <c:v>4999</c:v>
                </c:pt>
                <c:pt idx="1">
                  <c:v>508</c:v>
                </c:pt>
                <c:pt idx="2">
                  <c:v>5507</c:v>
                </c:pt>
              </c:numCache>
            </c:numRef>
          </c:val>
        </c:ser>
        <c:ser>
          <c:idx val="1"/>
          <c:order val="1"/>
          <c:tx>
            <c:strRef>
              <c:f>'I ir II trimpalygin'!$B$117</c:f>
              <c:strCache>
                <c:ptCount val="1"/>
                <c:pt idx="0">
                  <c:v>II Trim.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'I ir II trimpalygin'!$C$115:$F$115</c:f>
              <c:strCache>
                <c:ptCount val="3"/>
                <c:pt idx="0">
                  <c:v>Liga</c:v>
                </c:pt>
                <c:pt idx="1">
                  <c:v>Nepat.</c:v>
                </c:pt>
                <c:pt idx="2">
                  <c:v>Viso</c:v>
                </c:pt>
              </c:strCache>
            </c:strRef>
          </c:cat>
          <c:val>
            <c:numRef>
              <c:f>'I ir II trimpalygin'!$C$117:$F$117</c:f>
              <c:numCache>
                <c:formatCode>0.0</c:formatCode>
                <c:ptCount val="4"/>
                <c:pt idx="0">
                  <c:v>16090</c:v>
                </c:pt>
                <c:pt idx="1">
                  <c:v>1374</c:v>
                </c:pt>
                <c:pt idx="2">
                  <c:v>17464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77141840"/>
        <c:axId val="277142232"/>
        <c:axId val="0"/>
      </c:bar3DChart>
      <c:catAx>
        <c:axId val="277141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lt-LT"/>
          </a:p>
        </c:txPr>
        <c:crossAx val="2771422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771422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lt-LT"/>
          </a:p>
        </c:txPr>
        <c:crossAx val="27714184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9755480106271113"/>
          <c:y val="0.5"/>
          <c:w val="9.0214227808679825E-2"/>
          <c:h val="0.1250001508432135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9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lt-LT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lt-LT"/>
    </a:p>
  </c:txPr>
  <c:printSettings>
    <c:headerFooter alignWithMargins="0"/>
    <c:pageMargins b="1" l="0.75" r="0.75" t="1" header="0.5" footer="0.5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lt-LT"/>
              <a:t>I-IV klasių lankomumas</a:t>
            </a:r>
          </a:p>
        </c:rich>
      </c:tx>
      <c:layout>
        <c:manualLayout>
          <c:xMode val="edge"/>
          <c:yMode val="edge"/>
          <c:x val="0.32952440944881889"/>
          <c:y val="3.498542274052478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8095383361948212E-2"/>
          <c:y val="0.16618099458619173"/>
          <c:w val="0.70476321570538636"/>
          <c:h val="0.6997094508892283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'II trimestras'!$O$55</c:f>
              <c:strCache>
                <c:ptCount val="1"/>
                <c:pt idx="0">
                  <c:v>Liga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'II trimestras'!$N$56:$N$68</c:f>
              <c:strCache>
                <c:ptCount val="12"/>
                <c:pt idx="0">
                  <c:v>1a</c:v>
                </c:pt>
                <c:pt idx="1">
                  <c:v>1b</c:v>
                </c:pt>
                <c:pt idx="4">
                  <c:v>2a</c:v>
                </c:pt>
                <c:pt idx="5">
                  <c:v>2b</c:v>
                </c:pt>
                <c:pt idx="7">
                  <c:v>3a</c:v>
                </c:pt>
                <c:pt idx="8">
                  <c:v>3b</c:v>
                </c:pt>
                <c:pt idx="9">
                  <c:v>3c</c:v>
                </c:pt>
                <c:pt idx="10">
                  <c:v>4a</c:v>
                </c:pt>
                <c:pt idx="11">
                  <c:v>4b</c:v>
                </c:pt>
              </c:strCache>
            </c:strRef>
          </c:cat>
          <c:val>
            <c:numRef>
              <c:f>'II trimestras'!$O$56:$O$68</c:f>
              <c:numCache>
                <c:formatCode>General</c:formatCode>
                <c:ptCount val="13"/>
                <c:pt idx="0">
                  <c:v>916</c:v>
                </c:pt>
                <c:pt idx="1">
                  <c:v>1218</c:v>
                </c:pt>
                <c:pt idx="4">
                  <c:v>640</c:v>
                </c:pt>
                <c:pt idx="5">
                  <c:v>1051</c:v>
                </c:pt>
                <c:pt idx="7">
                  <c:v>1039</c:v>
                </c:pt>
                <c:pt idx="8">
                  <c:v>850</c:v>
                </c:pt>
                <c:pt idx="9">
                  <c:v>0</c:v>
                </c:pt>
                <c:pt idx="10">
                  <c:v>687</c:v>
                </c:pt>
                <c:pt idx="11">
                  <c:v>461</c:v>
                </c:pt>
              </c:numCache>
            </c:numRef>
          </c:val>
        </c:ser>
        <c:ser>
          <c:idx val="1"/>
          <c:order val="1"/>
          <c:tx>
            <c:strRef>
              <c:f>'II trimestras'!$P$55</c:f>
              <c:strCache>
                <c:ptCount val="1"/>
                <c:pt idx="0">
                  <c:v>Nepateis.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'II trimestras'!$N$56:$N$68</c:f>
              <c:strCache>
                <c:ptCount val="12"/>
                <c:pt idx="0">
                  <c:v>1a</c:v>
                </c:pt>
                <c:pt idx="1">
                  <c:v>1b</c:v>
                </c:pt>
                <c:pt idx="4">
                  <c:v>2a</c:v>
                </c:pt>
                <c:pt idx="5">
                  <c:v>2b</c:v>
                </c:pt>
                <c:pt idx="7">
                  <c:v>3a</c:v>
                </c:pt>
                <c:pt idx="8">
                  <c:v>3b</c:v>
                </c:pt>
                <c:pt idx="9">
                  <c:v>3c</c:v>
                </c:pt>
                <c:pt idx="10">
                  <c:v>4a</c:v>
                </c:pt>
                <c:pt idx="11">
                  <c:v>4b</c:v>
                </c:pt>
              </c:strCache>
            </c:strRef>
          </c:cat>
          <c:val>
            <c:numRef>
              <c:f>'II trimestras'!$P$56:$P$68</c:f>
              <c:numCache>
                <c:formatCode>General</c:formatCode>
                <c:ptCount val="13"/>
                <c:pt idx="0">
                  <c:v>0</c:v>
                </c:pt>
                <c:pt idx="1">
                  <c:v>212</c:v>
                </c:pt>
                <c:pt idx="4">
                  <c:v>0</c:v>
                </c:pt>
                <c:pt idx="5">
                  <c:v>235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310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77143016"/>
        <c:axId val="277543312"/>
      </c:barChart>
      <c:catAx>
        <c:axId val="27714301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lt-LT"/>
          </a:p>
        </c:txPr>
        <c:crossAx val="2775433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77543312"/>
        <c:scaling>
          <c:orientation val="minMax"/>
        </c:scaling>
        <c:delete val="0"/>
        <c:axPos val="b"/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lt-LT"/>
          </a:p>
        </c:txPr>
        <c:crossAx val="277143016"/>
        <c:crosses val="autoZero"/>
        <c:crossBetween val="between"/>
        <c:majorUnit val="100"/>
        <c:minorUnit val="5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3047779027621538"/>
          <c:y val="0.45189565590015529"/>
          <c:w val="0.15428591426071736"/>
          <c:h val="0.1311956413611564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8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lt-LT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lt-LT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lt-LT"/>
              <a:t>6 klasės</a:t>
            </a:r>
          </a:p>
        </c:rich>
      </c:tx>
      <c:layout>
        <c:manualLayout>
          <c:xMode val="edge"/>
          <c:yMode val="edge"/>
          <c:x val="0.40720279771122792"/>
          <c:y val="4.205607476635513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357356081950207"/>
          <c:y val="0.29439319507793121"/>
          <c:w val="0.6426601490274263"/>
          <c:h val="0.4953282329882652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'I trim'!$B$142</c:f>
              <c:strCache>
                <c:ptCount val="1"/>
                <c:pt idx="0">
                  <c:v>9-10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 trim'!$A$143:$A$144</c:f>
              <c:strCache>
                <c:ptCount val="2"/>
                <c:pt idx="0">
                  <c:v>6a</c:v>
                </c:pt>
                <c:pt idx="1">
                  <c:v>6b</c:v>
                </c:pt>
              </c:strCache>
            </c:strRef>
          </c:cat>
          <c:val>
            <c:numRef>
              <c:f>'I trim'!$B$143:$B$144</c:f>
              <c:numCache>
                <c:formatCode>General</c:formatCode>
                <c:ptCount val="2"/>
                <c:pt idx="0">
                  <c:v>4</c:v>
                </c:pt>
                <c:pt idx="1">
                  <c:v>2</c:v>
                </c:pt>
              </c:numCache>
            </c:numRef>
          </c:val>
        </c:ser>
        <c:ser>
          <c:idx val="1"/>
          <c:order val="1"/>
          <c:tx>
            <c:strRef>
              <c:f>'I trim'!$C$142</c:f>
              <c:strCache>
                <c:ptCount val="1"/>
                <c:pt idx="0">
                  <c:v>7-8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 trim'!$A$143:$A$144</c:f>
              <c:strCache>
                <c:ptCount val="2"/>
                <c:pt idx="0">
                  <c:v>6a</c:v>
                </c:pt>
                <c:pt idx="1">
                  <c:v>6b</c:v>
                </c:pt>
              </c:strCache>
            </c:strRef>
          </c:cat>
          <c:val>
            <c:numRef>
              <c:f>'I trim'!$C$143:$C$144</c:f>
              <c:numCache>
                <c:formatCode>General</c:formatCode>
                <c:ptCount val="2"/>
                <c:pt idx="0">
                  <c:v>14</c:v>
                </c:pt>
                <c:pt idx="1">
                  <c:v>11</c:v>
                </c:pt>
              </c:numCache>
            </c:numRef>
          </c:val>
        </c:ser>
        <c:ser>
          <c:idx val="2"/>
          <c:order val="2"/>
          <c:tx>
            <c:strRef>
              <c:f>'I trim'!$D$142</c:f>
              <c:strCache>
                <c:ptCount val="1"/>
                <c:pt idx="0">
                  <c:v>4-6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 trim'!$A$143:$A$144</c:f>
              <c:strCache>
                <c:ptCount val="2"/>
                <c:pt idx="0">
                  <c:v>6a</c:v>
                </c:pt>
                <c:pt idx="1">
                  <c:v>6b</c:v>
                </c:pt>
              </c:strCache>
            </c:strRef>
          </c:cat>
          <c:val>
            <c:numRef>
              <c:f>'I trim'!$D$143:$D$144</c:f>
              <c:numCache>
                <c:formatCode>General</c:formatCode>
                <c:ptCount val="2"/>
                <c:pt idx="0">
                  <c:v>5</c:v>
                </c:pt>
                <c:pt idx="1">
                  <c:v>14</c:v>
                </c:pt>
              </c:numCache>
            </c:numRef>
          </c:val>
        </c:ser>
        <c:ser>
          <c:idx val="3"/>
          <c:order val="3"/>
          <c:tx>
            <c:strRef>
              <c:f>'I trim'!$E$142</c:f>
              <c:strCache>
                <c:ptCount val="1"/>
                <c:pt idx="0">
                  <c:v>1-3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 trim'!$A$143:$A$144</c:f>
              <c:strCache>
                <c:ptCount val="2"/>
                <c:pt idx="0">
                  <c:v>6a</c:v>
                </c:pt>
                <c:pt idx="1">
                  <c:v>6b</c:v>
                </c:pt>
              </c:strCache>
            </c:strRef>
          </c:cat>
          <c:val>
            <c:numRef>
              <c:f>'I trim'!$E$143:$E$144</c:f>
              <c:numCache>
                <c:formatCode>General</c:formatCode>
                <c:ptCount val="2"/>
                <c:pt idx="0">
                  <c:v>1</c:v>
                </c:pt>
                <c:pt idx="1">
                  <c:v>1</c:v>
                </c:pt>
              </c:numCache>
            </c:numRef>
          </c:val>
        </c:ser>
        <c:ser>
          <c:idx val="4"/>
          <c:order val="4"/>
          <c:tx>
            <c:strRef>
              <c:f>'I trim'!$F$142</c:f>
              <c:strCache>
                <c:ptCount val="1"/>
                <c:pt idx="0">
                  <c:v>Neatest.</c:v>
                </c:pt>
              </c:strCache>
            </c:strRef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 trim'!$A$143:$A$144</c:f>
              <c:strCache>
                <c:ptCount val="2"/>
                <c:pt idx="0">
                  <c:v>6a</c:v>
                </c:pt>
                <c:pt idx="1">
                  <c:v>6b</c:v>
                </c:pt>
              </c:strCache>
            </c:strRef>
          </c:cat>
          <c:val>
            <c:numRef>
              <c:f>'I trim'!$F$143:$F$144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4661728"/>
        <c:axId val="224666432"/>
      </c:barChart>
      <c:catAx>
        <c:axId val="224661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lt-LT"/>
          </a:p>
        </c:txPr>
        <c:crossAx val="2246664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246664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lt-LT"/>
          </a:p>
        </c:txPr>
        <c:crossAx val="22466172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8670476439752501"/>
          <c:y val="0.29439301395736744"/>
          <c:w val="0.19113602489439507"/>
          <c:h val="0.4953280839895012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lt-LT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lt-LT"/>
    </a:p>
  </c:txPr>
  <c:printSettings>
    <c:headerFooter alignWithMargins="0"/>
    <c:pageMargins b="1" l="0.75" r="0.75" t="1" header="0.5" footer="0.5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lt-LT"/>
              <a:t>mokosi II trimestre</a:t>
            </a:r>
          </a:p>
        </c:rich>
      </c:tx>
      <c:layout>
        <c:manualLayout>
          <c:xMode val="edge"/>
          <c:yMode val="edge"/>
          <c:x val="0.35255035470898732"/>
          <c:y val="3.5714285714285712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60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3082054074770991"/>
          <c:y val="0.19285747917389645"/>
          <c:w val="0.68514486594987045"/>
          <c:h val="0.66785830750960429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'II trimestras'!$W$30</c:f>
              <c:strCache>
                <c:ptCount val="1"/>
                <c:pt idx="0">
                  <c:v>Pažang.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'II trimestras'!$V$31:$V$34</c:f>
              <c:strCache>
                <c:ptCount val="4"/>
                <c:pt idx="0">
                  <c:v>V</c:v>
                </c:pt>
                <c:pt idx="1">
                  <c:v>VI</c:v>
                </c:pt>
                <c:pt idx="2">
                  <c:v>VII</c:v>
                </c:pt>
                <c:pt idx="3">
                  <c:v>VIII</c:v>
                </c:pt>
              </c:strCache>
            </c:strRef>
          </c:cat>
          <c:val>
            <c:numRef>
              <c:f>'II trimestras'!$W$31:$W$34</c:f>
              <c:numCache>
                <c:formatCode>0.00</c:formatCode>
                <c:ptCount val="4"/>
                <c:pt idx="0">
                  <c:v>100</c:v>
                </c:pt>
                <c:pt idx="1">
                  <c:v>94.339622641509436</c:v>
                </c:pt>
                <c:pt idx="2">
                  <c:v>84.615384615384613</c:v>
                </c:pt>
                <c:pt idx="3">
                  <c:v>87.272727272727266</c:v>
                </c:pt>
              </c:numCache>
            </c:numRef>
          </c:val>
        </c:ser>
        <c:ser>
          <c:idx val="1"/>
          <c:order val="1"/>
          <c:tx>
            <c:strRef>
              <c:f>'II trimestras'!$X$30</c:f>
              <c:strCache>
                <c:ptCount val="1"/>
                <c:pt idx="0">
                  <c:v>Kokybė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'II trimestras'!$V$31:$V$34</c:f>
              <c:strCache>
                <c:ptCount val="4"/>
                <c:pt idx="0">
                  <c:v>V</c:v>
                </c:pt>
                <c:pt idx="1">
                  <c:v>VI</c:v>
                </c:pt>
                <c:pt idx="2">
                  <c:v>VII</c:v>
                </c:pt>
                <c:pt idx="3">
                  <c:v>VIII</c:v>
                </c:pt>
              </c:strCache>
            </c:strRef>
          </c:cat>
          <c:val>
            <c:numRef>
              <c:f>'II trimestras'!$X$31:$X$34</c:f>
              <c:numCache>
                <c:formatCode>0.00</c:formatCode>
                <c:ptCount val="4"/>
                <c:pt idx="0">
                  <c:v>59.523809523809526</c:v>
                </c:pt>
                <c:pt idx="1">
                  <c:v>54.716981132075475</c:v>
                </c:pt>
                <c:pt idx="2">
                  <c:v>26.923076923076923</c:v>
                </c:pt>
                <c:pt idx="3">
                  <c:v>32.727272727272727</c:v>
                </c:pt>
              </c:numCache>
            </c:numRef>
          </c:val>
        </c:ser>
        <c:ser>
          <c:idx val="2"/>
          <c:order val="2"/>
          <c:tx>
            <c:strRef>
              <c:f>'II trimestras'!$Y$30</c:f>
              <c:strCache>
                <c:ptCount val="1"/>
                <c:pt idx="0">
                  <c:v>Nepaž.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'II trimestras'!$V$31:$V$34</c:f>
              <c:strCache>
                <c:ptCount val="4"/>
                <c:pt idx="0">
                  <c:v>V</c:v>
                </c:pt>
                <c:pt idx="1">
                  <c:v>VI</c:v>
                </c:pt>
                <c:pt idx="2">
                  <c:v>VII</c:v>
                </c:pt>
                <c:pt idx="3">
                  <c:v>VIII</c:v>
                </c:pt>
              </c:strCache>
            </c:strRef>
          </c:cat>
          <c:val>
            <c:numRef>
              <c:f>'II trimestras'!$Y$31:$Y$34</c:f>
              <c:numCache>
                <c:formatCode>0.00</c:formatCode>
                <c:ptCount val="4"/>
                <c:pt idx="0">
                  <c:v>0</c:v>
                </c:pt>
                <c:pt idx="1">
                  <c:v>5.6603773584905657</c:v>
                </c:pt>
                <c:pt idx="2">
                  <c:v>15.384615384615385</c:v>
                </c:pt>
                <c:pt idx="3">
                  <c:v>12.727272727272727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77546056"/>
        <c:axId val="277542136"/>
        <c:axId val="0"/>
      </c:bar3DChart>
      <c:catAx>
        <c:axId val="277546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lt-LT"/>
          </a:p>
        </c:txPr>
        <c:crossAx val="2775421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775421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lt-LT"/>
          </a:p>
        </c:txPr>
        <c:crossAx val="27754605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4035569833150014"/>
          <c:y val="0.46428646419197594"/>
          <c:w val="0.14190710640105686"/>
          <c:h val="0.2178575178102737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lt-LT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lt-LT"/>
    </a:p>
  </c:txPr>
  <c:printSettings>
    <c:headerFooter alignWithMargins="0"/>
    <c:pageMargins b="1" l="0.75" r="0.75" t="1" header="0.5" footer="0.5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lt-LT"/>
              <a:t>lankomumas 5-8 kl</a:t>
            </a:r>
          </a:p>
        </c:rich>
      </c:tx>
      <c:layout>
        <c:manualLayout>
          <c:xMode val="edge"/>
          <c:yMode val="edge"/>
          <c:x val="0.34188101487314088"/>
          <c:y val="3.7593984962406013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55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0470107317765337"/>
          <c:y val="0.20300751879699247"/>
          <c:w val="0.69444589352525188"/>
          <c:h val="0.64661654135338342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'II trimestras'!$AF$23</c:f>
              <c:strCache>
                <c:ptCount val="1"/>
                <c:pt idx="0">
                  <c:v>Liga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'II trimestras'!$AE$24:$AE$27</c:f>
              <c:strCache>
                <c:ptCount val="4"/>
                <c:pt idx="0">
                  <c:v>5 kl.</c:v>
                </c:pt>
                <c:pt idx="1">
                  <c:v>6kl</c:v>
                </c:pt>
                <c:pt idx="2">
                  <c:v>7kl</c:v>
                </c:pt>
                <c:pt idx="3">
                  <c:v>8kl</c:v>
                </c:pt>
              </c:strCache>
            </c:strRef>
          </c:cat>
          <c:val>
            <c:numRef>
              <c:f>'II trimestras'!$AF$24:$AF$27</c:f>
              <c:numCache>
                <c:formatCode>General</c:formatCode>
                <c:ptCount val="4"/>
                <c:pt idx="0">
                  <c:v>1735</c:v>
                </c:pt>
                <c:pt idx="1">
                  <c:v>1481</c:v>
                </c:pt>
                <c:pt idx="2">
                  <c:v>2042</c:v>
                </c:pt>
                <c:pt idx="3">
                  <c:v>2223</c:v>
                </c:pt>
              </c:numCache>
            </c:numRef>
          </c:val>
        </c:ser>
        <c:ser>
          <c:idx val="1"/>
          <c:order val="1"/>
          <c:tx>
            <c:strRef>
              <c:f>'II trimestras'!$AG$23</c:f>
              <c:strCache>
                <c:ptCount val="1"/>
                <c:pt idx="0">
                  <c:v>Nepateis.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'II trimestras'!$AE$24:$AE$27</c:f>
              <c:strCache>
                <c:ptCount val="4"/>
                <c:pt idx="0">
                  <c:v>5 kl.</c:v>
                </c:pt>
                <c:pt idx="1">
                  <c:v>6kl</c:v>
                </c:pt>
                <c:pt idx="2">
                  <c:v>7kl</c:v>
                </c:pt>
                <c:pt idx="3">
                  <c:v>8kl</c:v>
                </c:pt>
              </c:strCache>
            </c:strRef>
          </c:cat>
          <c:val>
            <c:numRef>
              <c:f>'II trimestras'!$AG$24:$AG$27</c:f>
              <c:numCache>
                <c:formatCode>General</c:formatCode>
                <c:ptCount val="4"/>
                <c:pt idx="0">
                  <c:v>0</c:v>
                </c:pt>
                <c:pt idx="1">
                  <c:v>100</c:v>
                </c:pt>
                <c:pt idx="2" formatCode="0">
                  <c:v>307</c:v>
                </c:pt>
                <c:pt idx="3" formatCode="0">
                  <c:v>210</c:v>
                </c:pt>
              </c:numCache>
            </c:numRef>
          </c:val>
        </c:ser>
        <c:ser>
          <c:idx val="2"/>
          <c:order val="2"/>
          <c:tx>
            <c:strRef>
              <c:f>'II trimestras'!$AH$23</c:f>
              <c:strCache>
                <c:ptCount val="1"/>
                <c:pt idx="0">
                  <c:v>Viso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'II trimestras'!$AE$24:$AE$27</c:f>
              <c:strCache>
                <c:ptCount val="4"/>
                <c:pt idx="0">
                  <c:v>5 kl.</c:v>
                </c:pt>
                <c:pt idx="1">
                  <c:v>6kl</c:v>
                </c:pt>
                <c:pt idx="2">
                  <c:v>7kl</c:v>
                </c:pt>
                <c:pt idx="3">
                  <c:v>8kl</c:v>
                </c:pt>
              </c:strCache>
            </c:strRef>
          </c:cat>
          <c:val>
            <c:numRef>
              <c:f>'II trimestras'!$AH$24:$AH$27</c:f>
              <c:numCache>
                <c:formatCode>General</c:formatCode>
                <c:ptCount val="4"/>
                <c:pt idx="0">
                  <c:v>1735</c:v>
                </c:pt>
                <c:pt idx="1">
                  <c:v>1581</c:v>
                </c:pt>
                <c:pt idx="2">
                  <c:v>2349</c:v>
                </c:pt>
                <c:pt idx="3">
                  <c:v>2433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77545664"/>
        <c:axId val="277544096"/>
        <c:axId val="0"/>
      </c:bar3DChart>
      <c:catAx>
        <c:axId val="277545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lt-LT"/>
          </a:p>
        </c:txPr>
        <c:crossAx val="2775440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775440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lt-LT"/>
          </a:p>
        </c:txPr>
        <c:crossAx val="27754566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2265136729703647"/>
          <c:y val="0.45488721804511278"/>
          <c:w val="0.16025663458734329"/>
          <c:h val="0.2406015037593984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lt-LT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lt-LT"/>
    </a:p>
  </c:txPr>
  <c:printSettings>
    <c:headerFooter alignWithMargins="0"/>
    <c:pageMargins b="1" l="0.75" r="0.75" t="1" header="0" footer="0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lt-LT"/>
              <a:t>I-IV kl lankomumas.II trimestras
</a:t>
            </a:r>
          </a:p>
        </c:rich>
      </c:tx>
      <c:layout>
        <c:manualLayout>
          <c:xMode val="edge"/>
          <c:yMode val="edge"/>
          <c:x val="0.32071734061130802"/>
          <c:y val="3.3419023136246784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74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9.1633555264834479E-2"/>
          <c:y val="0.16709511568123395"/>
          <c:w val="0.7689250507005676"/>
          <c:h val="0.73264781491002573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solidFill>
                <a:srgbClr val="FF0000"/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'II trimestras'!$F$71:$G$71</c:f>
              <c:strCache>
                <c:ptCount val="2"/>
                <c:pt idx="0">
                  <c:v>Liga</c:v>
                </c:pt>
                <c:pt idx="1">
                  <c:v>Nepat.</c:v>
                </c:pt>
              </c:strCache>
            </c:strRef>
          </c:cat>
          <c:val>
            <c:numRef>
              <c:f>'II trimestras'!$F$72:$G$72</c:f>
              <c:numCache>
                <c:formatCode>General</c:formatCode>
                <c:ptCount val="2"/>
                <c:pt idx="0">
                  <c:v>8609</c:v>
                </c:pt>
                <c:pt idx="1">
                  <c:v>757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77546448"/>
        <c:axId val="277546840"/>
        <c:axId val="0"/>
      </c:bar3DChart>
      <c:catAx>
        <c:axId val="277546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lt-LT"/>
          </a:p>
        </c:txPr>
        <c:crossAx val="2775468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775468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lt-LT"/>
          </a:p>
        </c:txPr>
        <c:crossAx val="27754644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8247095607073012"/>
          <c:y val="0.54241645244215941"/>
          <c:w val="0.10159362549800799"/>
          <c:h val="5.141388174807193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lt-LT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lt-LT"/>
    </a:p>
  </c:txPr>
  <c:printSettings>
    <c:headerFooter alignWithMargins="0"/>
    <c:pageMargins b="1" l="0.75" r="0.75" t="1" header="0" footer="0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lt-LT"/>
              <a:t>I- IV klas.mokymosi  kokybės rodiklis</a:t>
            </a:r>
          </a:p>
        </c:rich>
      </c:tx>
      <c:layout>
        <c:manualLayout>
          <c:xMode val="edge"/>
          <c:yMode val="edge"/>
          <c:x val="0.3170103092783505"/>
          <c:y val="3.3505154639175257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42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4.6391752577319589E-2"/>
          <c:y val="0.14948472420254635"/>
          <c:w val="0.93556701030927836"/>
          <c:h val="0.74484629818165349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'II trimestras'!$AB$74:$AB$85</c:f>
              <c:strCache>
                <c:ptCount val="12"/>
                <c:pt idx="0">
                  <c:v>1a</c:v>
                </c:pt>
                <c:pt idx="1">
                  <c:v>1b</c:v>
                </c:pt>
                <c:pt idx="3">
                  <c:v>2a</c:v>
                </c:pt>
                <c:pt idx="4">
                  <c:v>2b</c:v>
                </c:pt>
                <c:pt idx="5">
                  <c:v>2c</c:v>
                </c:pt>
                <c:pt idx="6">
                  <c:v>3a</c:v>
                </c:pt>
                <c:pt idx="7">
                  <c:v>3b</c:v>
                </c:pt>
                <c:pt idx="9">
                  <c:v>4a</c:v>
                </c:pt>
                <c:pt idx="10">
                  <c:v>4b</c:v>
                </c:pt>
                <c:pt idx="11">
                  <c:v>4c</c:v>
                </c:pt>
              </c:strCache>
            </c:strRef>
          </c:cat>
          <c:val>
            <c:numRef>
              <c:f>'II trimestras'!$AC$74:$AC$85</c:f>
              <c:numCache>
                <c:formatCode>0.00</c:formatCode>
                <c:ptCount val="12"/>
                <c:pt idx="0">
                  <c:v>70.833333333333343</c:v>
                </c:pt>
                <c:pt idx="1">
                  <c:v>70.833333333333343</c:v>
                </c:pt>
                <c:pt idx="3">
                  <c:v>62.5</c:v>
                </c:pt>
                <c:pt idx="4">
                  <c:v>44.444444444444443</c:v>
                </c:pt>
                <c:pt idx="5">
                  <c:v>83.33</c:v>
                </c:pt>
                <c:pt idx="6">
                  <c:v>60</c:v>
                </c:pt>
                <c:pt idx="7">
                  <c:v>72.222222222222214</c:v>
                </c:pt>
                <c:pt idx="9">
                  <c:v>33.333333333333329</c:v>
                </c:pt>
                <c:pt idx="10">
                  <c:v>70</c:v>
                </c:pt>
                <c:pt idx="11">
                  <c:v>52.94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77542528"/>
        <c:axId val="277544880"/>
        <c:axId val="0"/>
      </c:bar3DChart>
      <c:catAx>
        <c:axId val="277542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lt-LT"/>
          </a:p>
        </c:txPr>
        <c:crossAx val="2775448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775448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lt-LT"/>
          </a:p>
        </c:txPr>
        <c:crossAx val="2775425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lt-LT"/>
    </a:p>
  </c:txPr>
  <c:printSettings>
    <c:headerFooter alignWithMargins="0"/>
    <c:pageMargins b="1" l="0.75" r="0.75" t="1" header="0" footer="0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1-8 kl ugdymo(si)rezultatas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'II trimestras'!$B$61:$B$62</c:f>
              <c:strCache>
                <c:ptCount val="2"/>
                <c:pt idx="0">
                  <c:v>Paž.</c:v>
                </c:pt>
              </c:strCache>
            </c:strRef>
          </c:tx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'II trimestras'!$A$63:$A$65</c:f>
              <c:strCache>
                <c:ptCount val="3"/>
                <c:pt idx="0">
                  <c:v>I-IV</c:v>
                </c:pt>
                <c:pt idx="1">
                  <c:v>V-VIII</c:v>
                </c:pt>
                <c:pt idx="2">
                  <c:v>Viso</c:v>
                </c:pt>
              </c:strCache>
            </c:strRef>
          </c:cat>
          <c:val>
            <c:numRef>
              <c:f>'II trimestras'!$B$63:$B$65</c:f>
              <c:numCache>
                <c:formatCode>0.00</c:formatCode>
                <c:ptCount val="3"/>
                <c:pt idx="0">
                  <c:v>96.464646464646464</c:v>
                </c:pt>
                <c:pt idx="1">
                  <c:v>91.089108910891085</c:v>
                </c:pt>
                <c:pt idx="2" formatCode="General">
                  <c:v>93.776877687768774</c:v>
                </c:pt>
              </c:numCache>
            </c:numRef>
          </c:val>
        </c:ser>
        <c:ser>
          <c:idx val="1"/>
          <c:order val="1"/>
          <c:tx>
            <c:strRef>
              <c:f>'II trimestras'!$C$61:$C$62</c:f>
              <c:strCache>
                <c:ptCount val="2"/>
                <c:pt idx="0">
                  <c:v>Kok.</c:v>
                </c:pt>
              </c:strCache>
            </c:strRef>
          </c:tx>
          <c:invertIfNegative val="0"/>
          <c:dLbls>
            <c:dLbl>
              <c:idx val="2"/>
              <c:layout>
                <c:manualLayout>
                  <c:x val="8.611111111111111E-2"/>
                  <c:y val="-6.48148148148148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'II trimestras'!$A$63:$A$65</c:f>
              <c:strCache>
                <c:ptCount val="3"/>
                <c:pt idx="0">
                  <c:v>I-IV</c:v>
                </c:pt>
                <c:pt idx="1">
                  <c:v>V-VIII</c:v>
                </c:pt>
                <c:pt idx="2">
                  <c:v>Viso</c:v>
                </c:pt>
              </c:strCache>
            </c:strRef>
          </c:cat>
          <c:val>
            <c:numRef>
              <c:f>'II trimestras'!$C$63:$C$65</c:f>
              <c:numCache>
                <c:formatCode>0.00</c:formatCode>
                <c:ptCount val="3"/>
                <c:pt idx="0">
                  <c:v>62.62626262626263</c:v>
                </c:pt>
                <c:pt idx="1">
                  <c:v>42.574257425742573</c:v>
                </c:pt>
                <c:pt idx="2" formatCode="General">
                  <c:v>52.600260026002601</c:v>
                </c:pt>
              </c:numCache>
            </c:numRef>
          </c:val>
        </c:ser>
        <c:ser>
          <c:idx val="2"/>
          <c:order val="2"/>
          <c:tx>
            <c:strRef>
              <c:f>'II trimestras'!$D$61:$D$62</c:f>
              <c:strCache>
                <c:ptCount val="2"/>
                <c:pt idx="0">
                  <c:v>Nep.</c:v>
                </c:pt>
              </c:strCache>
            </c:strRef>
          </c:tx>
          <c:invertIfNegative val="0"/>
          <c:dLbls>
            <c:dLbl>
              <c:idx val="2"/>
              <c:layout>
                <c:manualLayout>
                  <c:x val="9.7222222222222224E-2"/>
                  <c:y val="-2.77777777777777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'II trimestras'!$A$63:$A$65</c:f>
              <c:strCache>
                <c:ptCount val="3"/>
                <c:pt idx="0">
                  <c:v>I-IV</c:v>
                </c:pt>
                <c:pt idx="1">
                  <c:v>V-VIII</c:v>
                </c:pt>
                <c:pt idx="2">
                  <c:v>Viso</c:v>
                </c:pt>
              </c:strCache>
            </c:strRef>
          </c:cat>
          <c:val>
            <c:numRef>
              <c:f>'II trimestras'!$D$63:$D$65</c:f>
              <c:numCache>
                <c:formatCode>0.00</c:formatCode>
                <c:ptCount val="3"/>
                <c:pt idx="0">
                  <c:v>7</c:v>
                </c:pt>
                <c:pt idx="1">
                  <c:v>8.9108910891089117</c:v>
                </c:pt>
                <c:pt idx="2" formatCode="General">
                  <c:v>7.9554455445544559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77548016"/>
        <c:axId val="277543704"/>
        <c:axId val="0"/>
      </c:bar3DChart>
      <c:catAx>
        <c:axId val="27754801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277543704"/>
        <c:crosses val="autoZero"/>
        <c:auto val="1"/>
        <c:lblAlgn val="ctr"/>
        <c:lblOffset val="100"/>
        <c:noMultiLvlLbl val="0"/>
      </c:catAx>
      <c:valAx>
        <c:axId val="277543704"/>
        <c:scaling>
          <c:orientation val="minMax"/>
        </c:scaling>
        <c:delete val="0"/>
        <c:axPos val="l"/>
        <c:majorGridlines/>
        <c:numFmt formatCode="0.00" sourceLinked="1"/>
        <c:majorTickMark val="none"/>
        <c:minorTickMark val="none"/>
        <c:tickLblPos val="nextTo"/>
        <c:crossAx val="27754801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lt-LT"/>
              <a:t>Pažangumas trimestrais</a:t>
            </a:r>
          </a:p>
        </c:rich>
      </c:tx>
      <c:layout>
        <c:manualLayout>
          <c:xMode val="edge"/>
          <c:yMode val="edge"/>
          <c:x val="0.30205669021449438"/>
          <c:y val="2.957486136783733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64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1825200223680651"/>
          <c:y val="0.14787444030372746"/>
          <c:w val="0.79305962369684369"/>
          <c:h val="0.74676592353382365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'palI-II-III'!$C$11</c:f>
              <c:strCache>
                <c:ptCount val="1"/>
                <c:pt idx="0">
                  <c:v>I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'palI-II-III'!$B$12:$B$14</c:f>
              <c:strCache>
                <c:ptCount val="2"/>
                <c:pt idx="0">
                  <c:v>I-IV</c:v>
                </c:pt>
                <c:pt idx="1">
                  <c:v>V-VIII</c:v>
                </c:pt>
              </c:strCache>
            </c:strRef>
          </c:cat>
          <c:val>
            <c:numRef>
              <c:f>'palI-II-III'!$C$12:$C$14</c:f>
              <c:numCache>
                <c:formatCode>0.00</c:formatCode>
                <c:ptCount val="3"/>
                <c:pt idx="0">
                  <c:v>99.497487437185924</c:v>
                </c:pt>
                <c:pt idx="1">
                  <c:v>89.603960396039611</c:v>
                </c:pt>
              </c:numCache>
            </c:numRef>
          </c:val>
        </c:ser>
        <c:ser>
          <c:idx val="1"/>
          <c:order val="1"/>
          <c:tx>
            <c:strRef>
              <c:f>'palI-II-III'!$D$11</c:f>
              <c:strCache>
                <c:ptCount val="1"/>
                <c:pt idx="0">
                  <c:v>II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'palI-II-III'!$B$12:$B$14</c:f>
              <c:strCache>
                <c:ptCount val="2"/>
                <c:pt idx="0">
                  <c:v>I-IV</c:v>
                </c:pt>
                <c:pt idx="1">
                  <c:v>V-VIII</c:v>
                </c:pt>
              </c:strCache>
            </c:strRef>
          </c:cat>
          <c:val>
            <c:numRef>
              <c:f>'palI-II-III'!$D$12:$D$14</c:f>
              <c:numCache>
                <c:formatCode>0.00</c:formatCode>
                <c:ptCount val="3"/>
                <c:pt idx="0">
                  <c:v>96.464646464646464</c:v>
                </c:pt>
                <c:pt idx="1">
                  <c:v>91.089108910891085</c:v>
                </c:pt>
              </c:numCache>
            </c:numRef>
          </c:val>
        </c:ser>
        <c:ser>
          <c:idx val="2"/>
          <c:order val="2"/>
          <c:tx>
            <c:strRef>
              <c:f>'palI-II-III'!$E$11</c:f>
              <c:strCache>
                <c:ptCount val="1"/>
                <c:pt idx="0">
                  <c:v>III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'palI-II-III'!$B$12:$B$14</c:f>
              <c:strCache>
                <c:ptCount val="2"/>
                <c:pt idx="0">
                  <c:v>I-IV</c:v>
                </c:pt>
                <c:pt idx="1">
                  <c:v>V-VIII</c:v>
                </c:pt>
              </c:strCache>
            </c:strRef>
          </c:cat>
          <c:val>
            <c:numRef>
              <c:f>'palI-II-III'!$E$12:$E$14</c:f>
              <c:numCache>
                <c:formatCode>0.00</c:formatCode>
                <c:ptCount val="3"/>
                <c:pt idx="0">
                  <c:v>97.474747474747474</c:v>
                </c:pt>
                <c:pt idx="1">
                  <c:v>88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77548408"/>
        <c:axId val="277548800"/>
        <c:axId val="0"/>
      </c:bar3DChart>
      <c:catAx>
        <c:axId val="277548408"/>
        <c:scaling>
          <c:orientation val="minMax"/>
        </c:scaling>
        <c:delete val="0"/>
        <c:axPos val="b"/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lt-LT"/>
          </a:p>
        </c:txPr>
        <c:crossAx val="2775488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775488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lt-LT"/>
          </a:p>
        </c:txPr>
        <c:crossAx val="27754840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92545041124358163"/>
          <c:y val="0.47874345651340716"/>
          <c:w val="6.4267352185089943E-2"/>
          <c:h val="0.1682072180903449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47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lt-LT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6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lt-LT"/>
    </a:p>
  </c:txPr>
  <c:printSettings>
    <c:headerFooter alignWithMargins="0"/>
    <c:pageMargins b="1" l="0.75" r="0.75" t="1" header="0.5" footer="0.5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lt-LT"/>
              <a:t>V-VII mokymosi kokybė per m.m.</a:t>
            </a:r>
          </a:p>
        </c:rich>
      </c:tx>
      <c:layout>
        <c:manualLayout>
          <c:xMode val="edge"/>
          <c:yMode val="edge"/>
          <c:x val="0.29663226034569512"/>
          <c:y val="2.941176470588235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5854982906982994E-2"/>
          <c:y val="0.13235305997337787"/>
          <c:w val="0.77331655129011956"/>
          <c:h val="0.77573599039952035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'palI-II-III'!$L$11</c:f>
              <c:strCache>
                <c:ptCount val="1"/>
                <c:pt idx="0">
                  <c:v>V-VIII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'palI-II-III'!$M$10:$O$10</c:f>
              <c:strCache>
                <c:ptCount val="3"/>
                <c:pt idx="0">
                  <c:v>I trim.</c:v>
                </c:pt>
                <c:pt idx="1">
                  <c:v>II trim.</c:v>
                </c:pt>
                <c:pt idx="2">
                  <c:v>III trim.</c:v>
                </c:pt>
              </c:strCache>
            </c:strRef>
          </c:cat>
          <c:val>
            <c:numRef>
              <c:f>'palI-II-III'!$M$11:$O$11</c:f>
              <c:numCache>
                <c:formatCode>0.00</c:formatCode>
                <c:ptCount val="3"/>
                <c:pt idx="0">
                  <c:v>55.17687447136673</c:v>
                </c:pt>
                <c:pt idx="1">
                  <c:v>52.600260026002601</c:v>
                </c:pt>
                <c:pt idx="2">
                  <c:v>62.611111111111114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78383672"/>
        <c:axId val="278384064"/>
      </c:barChart>
      <c:catAx>
        <c:axId val="27838367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lt-LT"/>
          </a:p>
        </c:txPr>
        <c:crossAx val="278384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78384064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lt-LT"/>
          </a:p>
        </c:txPr>
        <c:crossAx val="27838367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91321297920661471"/>
          <c:y val="0.49816215068704645"/>
          <c:w val="7.6424870466321293E-2"/>
          <c:h val="4.59558823529411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lt-LT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lt-LT"/>
    </a:p>
  </c:txPr>
  <c:printSettings>
    <c:headerFooter alignWithMargins="0"/>
    <c:pageMargins b="1" l="0.75" r="0.75" t="1" header="0" footer="0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lt-LT"/>
              <a:t>III trimestras 2015-16
 m.m.</a:t>
            </a:r>
          </a:p>
        </c:rich>
      </c:tx>
      <c:layout>
        <c:manualLayout>
          <c:xMode val="edge"/>
          <c:yMode val="edge"/>
          <c:x val="0.38379269105123326"/>
          <c:y val="3.361339948113421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091758188429061"/>
          <c:y val="0.25210152995210178"/>
          <c:w val="0.76605618975802414"/>
          <c:h val="0.6218504405485177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'III trim.'!$W$30</c:f>
              <c:strCache>
                <c:ptCount val="1"/>
                <c:pt idx="0">
                  <c:v>Pažang.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'III trim.'!$V$31:$V$35</c:f>
              <c:strCache>
                <c:ptCount val="5"/>
                <c:pt idx="0">
                  <c:v>V</c:v>
                </c:pt>
                <c:pt idx="1">
                  <c:v>VI</c:v>
                </c:pt>
                <c:pt idx="2">
                  <c:v>VII</c:v>
                </c:pt>
                <c:pt idx="3">
                  <c:v>VIII</c:v>
                </c:pt>
                <c:pt idx="4">
                  <c:v>V-VIII kl.</c:v>
                </c:pt>
              </c:strCache>
            </c:strRef>
          </c:cat>
          <c:val>
            <c:numRef>
              <c:f>'III trim.'!$W$31:$W$35</c:f>
              <c:numCache>
                <c:formatCode>0.00</c:formatCode>
                <c:ptCount val="5"/>
                <c:pt idx="0">
                  <c:v>97.61904761904762</c:v>
                </c:pt>
                <c:pt idx="1">
                  <c:v>94.117647058823536</c:v>
                </c:pt>
                <c:pt idx="2">
                  <c:v>76.92307692307692</c:v>
                </c:pt>
                <c:pt idx="3">
                  <c:v>85.454545454545453</c:v>
                </c:pt>
                <c:pt idx="4">
                  <c:v>88</c:v>
                </c:pt>
              </c:numCache>
            </c:numRef>
          </c:val>
        </c:ser>
        <c:ser>
          <c:idx val="1"/>
          <c:order val="1"/>
          <c:tx>
            <c:strRef>
              <c:f>'III trim.'!$X$30</c:f>
              <c:strCache>
                <c:ptCount val="1"/>
                <c:pt idx="0">
                  <c:v>Kokybė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'III trim.'!$V$31:$V$35</c:f>
              <c:strCache>
                <c:ptCount val="5"/>
                <c:pt idx="0">
                  <c:v>V</c:v>
                </c:pt>
                <c:pt idx="1">
                  <c:v>VI</c:v>
                </c:pt>
                <c:pt idx="2">
                  <c:v>VII</c:v>
                </c:pt>
                <c:pt idx="3">
                  <c:v>VIII</c:v>
                </c:pt>
                <c:pt idx="4">
                  <c:v>V-VIII kl.</c:v>
                </c:pt>
              </c:strCache>
            </c:strRef>
          </c:cat>
          <c:val>
            <c:numRef>
              <c:f>'III trim.'!$X$31:$X$35</c:f>
              <c:numCache>
                <c:formatCode>0.00</c:formatCode>
                <c:ptCount val="5"/>
                <c:pt idx="0">
                  <c:v>69.047619047619051</c:v>
                </c:pt>
                <c:pt idx="1">
                  <c:v>56.862745098039213</c:v>
                </c:pt>
                <c:pt idx="2">
                  <c:v>40.384615384615387</c:v>
                </c:pt>
                <c:pt idx="3">
                  <c:v>49.090909090909093</c:v>
                </c:pt>
                <c:pt idx="4">
                  <c:v>53</c:v>
                </c:pt>
              </c:numCache>
            </c:numRef>
          </c:val>
        </c:ser>
        <c:ser>
          <c:idx val="2"/>
          <c:order val="2"/>
          <c:tx>
            <c:strRef>
              <c:f>'III trim.'!$Y$30</c:f>
              <c:strCache>
                <c:ptCount val="1"/>
                <c:pt idx="0">
                  <c:v>Nepaž.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'III trim.'!$V$31:$V$35</c:f>
              <c:strCache>
                <c:ptCount val="5"/>
                <c:pt idx="0">
                  <c:v>V</c:v>
                </c:pt>
                <c:pt idx="1">
                  <c:v>VI</c:v>
                </c:pt>
                <c:pt idx="2">
                  <c:v>VII</c:v>
                </c:pt>
                <c:pt idx="3">
                  <c:v>VIII</c:v>
                </c:pt>
                <c:pt idx="4">
                  <c:v>V-VIII kl.</c:v>
                </c:pt>
              </c:strCache>
            </c:strRef>
          </c:cat>
          <c:val>
            <c:numRef>
              <c:f>'III trim.'!$Y$31:$Y$35</c:f>
              <c:numCache>
                <c:formatCode>0.00</c:formatCode>
                <c:ptCount val="5"/>
                <c:pt idx="0">
                  <c:v>2.3809523809523809</c:v>
                </c:pt>
                <c:pt idx="1">
                  <c:v>5.882352941176471</c:v>
                </c:pt>
                <c:pt idx="2">
                  <c:v>23.076923076923077</c:v>
                </c:pt>
                <c:pt idx="3">
                  <c:v>14.545454545454545</c:v>
                </c:pt>
                <c:pt idx="4">
                  <c:v>12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78381712"/>
        <c:axId val="278381320"/>
      </c:barChart>
      <c:catAx>
        <c:axId val="278381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lt-LT"/>
          </a:p>
        </c:txPr>
        <c:crossAx val="278381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783813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lt-LT"/>
          </a:p>
        </c:txPr>
        <c:crossAx val="27838171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8379333317280284"/>
          <c:y val="0.47339068165612247"/>
          <c:w val="0.10397569569858811"/>
          <c:h val="0.1792723741902204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lt-LT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lt-LT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lt-LT"/>
              <a:t>Lankomumas V-VIII kl.</a:t>
            </a:r>
          </a:p>
        </c:rich>
      </c:tx>
      <c:layout>
        <c:manualLayout>
          <c:xMode val="edge"/>
          <c:yMode val="edge"/>
          <c:x val="0.32382893314806238"/>
          <c:y val="3.5143835497384021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64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7.9429735234215884E-2"/>
          <c:y val="0.17571912396279071"/>
          <c:w val="0.72912423625254585"/>
          <c:h val="0.69648670952524327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'III trim.'!$AG$23</c:f>
              <c:strCache>
                <c:ptCount val="1"/>
                <c:pt idx="0">
                  <c:v>Liga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'III trim.'!$AF$24:$AF$26</c:f>
              <c:strCache>
                <c:ptCount val="3"/>
                <c:pt idx="0">
                  <c:v>5 kl.</c:v>
                </c:pt>
                <c:pt idx="1">
                  <c:v>6kl</c:v>
                </c:pt>
                <c:pt idx="2">
                  <c:v>7kl</c:v>
                </c:pt>
              </c:strCache>
            </c:strRef>
          </c:cat>
          <c:val>
            <c:numRef>
              <c:f>'III trim.'!$AG$24:$AG$26</c:f>
              <c:numCache>
                <c:formatCode>General</c:formatCode>
                <c:ptCount val="3"/>
                <c:pt idx="0">
                  <c:v>0</c:v>
                </c:pt>
                <c:pt idx="1">
                  <c:v>77</c:v>
                </c:pt>
                <c:pt idx="2">
                  <c:v>0</c:v>
                </c:pt>
              </c:numCache>
            </c:numRef>
          </c:val>
        </c:ser>
        <c:ser>
          <c:idx val="1"/>
          <c:order val="1"/>
          <c:tx>
            <c:strRef>
              <c:f>'III trim.'!$AH$23</c:f>
              <c:strCache>
                <c:ptCount val="1"/>
                <c:pt idx="0">
                  <c:v>Nepateis.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'III trim.'!$AF$24:$AF$26</c:f>
              <c:strCache>
                <c:ptCount val="3"/>
                <c:pt idx="0">
                  <c:v>5 kl.</c:v>
                </c:pt>
                <c:pt idx="1">
                  <c:v>6kl</c:v>
                </c:pt>
                <c:pt idx="2">
                  <c:v>7kl</c:v>
                </c:pt>
              </c:strCache>
            </c:strRef>
          </c:cat>
          <c:val>
            <c:numRef>
              <c:f>'III trim.'!$AH$24:$AH$26</c:f>
              <c:numCache>
                <c:formatCode>General</c:formatCode>
                <c:ptCount val="3"/>
                <c:pt idx="0">
                  <c:v>132</c:v>
                </c:pt>
                <c:pt idx="1">
                  <c:v>77</c:v>
                </c:pt>
                <c:pt idx="2">
                  <c:v>314</c:v>
                </c:pt>
              </c:numCache>
            </c:numRef>
          </c:val>
        </c:ser>
        <c:ser>
          <c:idx val="2"/>
          <c:order val="2"/>
          <c:tx>
            <c:strRef>
              <c:f>'III trim.'!$AI$23</c:f>
              <c:strCache>
                <c:ptCount val="1"/>
                <c:pt idx="0">
                  <c:v>Viso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'III trim.'!$AF$24:$AF$26</c:f>
              <c:strCache>
                <c:ptCount val="3"/>
                <c:pt idx="0">
                  <c:v>5 kl.</c:v>
                </c:pt>
                <c:pt idx="1">
                  <c:v>6kl</c:v>
                </c:pt>
                <c:pt idx="2">
                  <c:v>7kl</c:v>
                </c:pt>
              </c:strCache>
            </c:strRef>
          </c:cat>
          <c:val>
            <c:numRef>
              <c:f>'III trim.'!$AI$24:$AI$26</c:f>
              <c:numCache>
                <c:formatCode>General</c:formatCode>
                <c:ptCount val="3"/>
                <c:pt idx="0">
                  <c:v>132</c:v>
                </c:pt>
                <c:pt idx="1">
                  <c:v>154</c:v>
                </c:pt>
                <c:pt idx="2">
                  <c:v>314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78380144"/>
        <c:axId val="278384456"/>
        <c:axId val="0"/>
      </c:bar3DChart>
      <c:catAx>
        <c:axId val="278380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lt-LT"/>
          </a:p>
        </c:txPr>
        <c:crossAx val="2783844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783844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lt-LT"/>
          </a:p>
        </c:txPr>
        <c:crossAx val="27838014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3095715202782316"/>
          <c:y val="0.46645425944273522"/>
          <c:w val="0.15274956729480027"/>
          <c:h val="0.2044730666944777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lt-LT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lt-LT"/>
    </a:p>
  </c:txPr>
  <c:printSettings>
    <c:headerFooter alignWithMargins="0"/>
    <c:pageMargins b="1" l="0.75" r="0.75" t="1" header="0.5" footer="0.5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lt-LT"/>
              <a:t>III trimestras</a:t>
            </a:r>
          </a:p>
        </c:rich>
      </c:tx>
      <c:layout>
        <c:manualLayout>
          <c:xMode val="edge"/>
          <c:yMode val="edge"/>
          <c:x val="0.40000039247430519"/>
          <c:y val="3.5335824308824669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50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0816337309009595"/>
          <c:y val="0.20848092507889293"/>
          <c:w val="0.78775588703352906"/>
          <c:h val="0.65017780024603899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'III trim.'!$X$54</c:f>
              <c:strCache>
                <c:ptCount val="1"/>
                <c:pt idx="0">
                  <c:v>%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'III trim.'!$W$55:$W$68</c:f>
              <c:strCache>
                <c:ptCount val="14"/>
                <c:pt idx="0">
                  <c:v>1a</c:v>
                </c:pt>
                <c:pt idx="1">
                  <c:v>1b</c:v>
                </c:pt>
                <c:pt idx="2">
                  <c:v>1c</c:v>
                </c:pt>
                <c:pt idx="3">
                  <c:v>1d</c:v>
                </c:pt>
                <c:pt idx="4">
                  <c:v>2a</c:v>
                </c:pt>
                <c:pt idx="5">
                  <c:v>2b</c:v>
                </c:pt>
                <c:pt idx="6">
                  <c:v>2c</c:v>
                </c:pt>
                <c:pt idx="7">
                  <c:v>3a</c:v>
                </c:pt>
                <c:pt idx="8">
                  <c:v>3b</c:v>
                </c:pt>
                <c:pt idx="9">
                  <c:v>3c</c:v>
                </c:pt>
                <c:pt idx="10">
                  <c:v>4a</c:v>
                </c:pt>
                <c:pt idx="11">
                  <c:v>4b</c:v>
                </c:pt>
                <c:pt idx="13">
                  <c:v>I-IV</c:v>
                </c:pt>
              </c:strCache>
            </c:strRef>
          </c:cat>
          <c:val>
            <c:numRef>
              <c:f>'III trim.'!$X$55:$X$68</c:f>
              <c:numCache>
                <c:formatCode>0.0</c:formatCode>
                <c:ptCount val="14"/>
                <c:pt idx="0">
                  <c:v>91.666666666666671</c:v>
                </c:pt>
                <c:pt idx="1">
                  <c:v>91.666666666666671</c:v>
                </c:pt>
                <c:pt idx="2">
                  <c:v>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0</c:v>
                </c:pt>
                <c:pt idx="9">
                  <c:v>94.444444444444443</c:v>
                </c:pt>
                <c:pt idx="10">
                  <c:v>100</c:v>
                </c:pt>
                <c:pt idx="11">
                  <c:v>100</c:v>
                </c:pt>
                <c:pt idx="13">
                  <c:v>97.474747474747474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78386416"/>
        <c:axId val="278384848"/>
        <c:axId val="0"/>
      </c:bar3DChart>
      <c:catAx>
        <c:axId val="278386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lt-LT"/>
          </a:p>
        </c:txPr>
        <c:crossAx val="2783848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783848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lt-LT"/>
          </a:p>
        </c:txPr>
        <c:crossAx val="27838641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91836809183898749"/>
          <c:y val="0.53356948343923505"/>
          <c:w val="6.5306154487698387E-2"/>
          <c:h val="7.7738419426794159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lt-LT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lt-LT"/>
    </a:p>
  </c:txPr>
  <c:printSettings>
    <c:headerFooter alignWithMargins="0"/>
    <c:pageMargins b="1" l="0.75" r="0.75" t="1" header="0" footer="0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lt-LT"/>
              <a:t>7 klasės</a:t>
            </a:r>
          </a:p>
        </c:rich>
      </c:tx>
      <c:layout>
        <c:manualLayout>
          <c:xMode val="edge"/>
          <c:yMode val="edge"/>
          <c:x val="0.41828313012120022"/>
          <c:y val="4.433497536945812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357356081950207"/>
          <c:y val="0.30541871921182268"/>
          <c:w val="0.6426601490274263"/>
          <c:h val="0.4729064039408866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'I trim'!$B$146</c:f>
              <c:strCache>
                <c:ptCount val="1"/>
                <c:pt idx="0">
                  <c:v>9-10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 trim'!$A$147:$A$148</c:f>
              <c:strCache>
                <c:ptCount val="2"/>
                <c:pt idx="0">
                  <c:v>7a</c:v>
                </c:pt>
                <c:pt idx="1">
                  <c:v>7b</c:v>
                </c:pt>
              </c:strCache>
            </c:strRef>
          </c:cat>
          <c:val>
            <c:numRef>
              <c:f>'I trim'!$B$147:$B$148</c:f>
              <c:numCache>
                <c:formatCode>General</c:formatCode>
                <c:ptCount val="2"/>
                <c:pt idx="0">
                  <c:v>1</c:v>
                </c:pt>
                <c:pt idx="1">
                  <c:v>0</c:v>
                </c:pt>
              </c:numCache>
            </c:numRef>
          </c:val>
        </c:ser>
        <c:ser>
          <c:idx val="1"/>
          <c:order val="1"/>
          <c:tx>
            <c:strRef>
              <c:f>'I trim'!$C$146</c:f>
              <c:strCache>
                <c:ptCount val="1"/>
                <c:pt idx="0">
                  <c:v>7-8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 trim'!$A$147:$A$148</c:f>
              <c:strCache>
                <c:ptCount val="2"/>
                <c:pt idx="0">
                  <c:v>7a</c:v>
                </c:pt>
                <c:pt idx="1">
                  <c:v>7b</c:v>
                </c:pt>
              </c:strCache>
            </c:strRef>
          </c:cat>
          <c:val>
            <c:numRef>
              <c:f>'I trim'!$C$147:$C$148</c:f>
              <c:numCache>
                <c:formatCode>General</c:formatCode>
                <c:ptCount val="2"/>
                <c:pt idx="0">
                  <c:v>10</c:v>
                </c:pt>
                <c:pt idx="1">
                  <c:v>6</c:v>
                </c:pt>
              </c:numCache>
            </c:numRef>
          </c:val>
        </c:ser>
        <c:ser>
          <c:idx val="2"/>
          <c:order val="2"/>
          <c:tx>
            <c:strRef>
              <c:f>'I trim'!$D$146</c:f>
              <c:strCache>
                <c:ptCount val="1"/>
                <c:pt idx="0">
                  <c:v>4-6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 trim'!$A$147:$A$148</c:f>
              <c:strCache>
                <c:ptCount val="2"/>
                <c:pt idx="0">
                  <c:v>7a</c:v>
                </c:pt>
                <c:pt idx="1">
                  <c:v>7b</c:v>
                </c:pt>
              </c:strCache>
            </c:strRef>
          </c:cat>
          <c:val>
            <c:numRef>
              <c:f>'I trim'!$D$147:$D$148</c:f>
              <c:numCache>
                <c:formatCode>General</c:formatCode>
                <c:ptCount val="2"/>
                <c:pt idx="0">
                  <c:v>10</c:v>
                </c:pt>
                <c:pt idx="1">
                  <c:v>17</c:v>
                </c:pt>
              </c:numCache>
            </c:numRef>
          </c:val>
        </c:ser>
        <c:ser>
          <c:idx val="3"/>
          <c:order val="3"/>
          <c:tx>
            <c:strRef>
              <c:f>'I trim'!$E$146</c:f>
              <c:strCache>
                <c:ptCount val="1"/>
                <c:pt idx="0">
                  <c:v>1-3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 trim'!$A$147:$A$148</c:f>
              <c:strCache>
                <c:ptCount val="2"/>
                <c:pt idx="0">
                  <c:v>7a</c:v>
                </c:pt>
                <c:pt idx="1">
                  <c:v>7b</c:v>
                </c:pt>
              </c:strCache>
            </c:strRef>
          </c:cat>
          <c:val>
            <c:numRef>
              <c:f>'I trim'!$E$147:$E$148</c:f>
              <c:numCache>
                <c:formatCode>General</c:formatCode>
                <c:ptCount val="2"/>
                <c:pt idx="0">
                  <c:v>5</c:v>
                </c:pt>
                <c:pt idx="1">
                  <c:v>4</c:v>
                </c:pt>
              </c:numCache>
            </c:numRef>
          </c:val>
        </c:ser>
        <c:ser>
          <c:idx val="4"/>
          <c:order val="4"/>
          <c:tx>
            <c:strRef>
              <c:f>'I trim'!$F$146</c:f>
              <c:strCache>
                <c:ptCount val="1"/>
                <c:pt idx="0">
                  <c:v>Neatest.</c:v>
                </c:pt>
              </c:strCache>
            </c:strRef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 trim'!$A$147:$A$148</c:f>
              <c:strCache>
                <c:ptCount val="2"/>
                <c:pt idx="0">
                  <c:v>7a</c:v>
                </c:pt>
                <c:pt idx="1">
                  <c:v>7b</c:v>
                </c:pt>
              </c:strCache>
            </c:strRef>
          </c:cat>
          <c:val>
            <c:numRef>
              <c:f>'I trim'!$F$147:$F$148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4662904"/>
        <c:axId val="224666824"/>
      </c:barChart>
      <c:catAx>
        <c:axId val="224662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lt-LT"/>
          </a:p>
        </c:txPr>
        <c:crossAx val="2246668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246668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lt-LT"/>
          </a:p>
        </c:txPr>
        <c:crossAx val="22466290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8670476439752501"/>
          <c:y val="0.33004926108374383"/>
          <c:w val="0.19113602489439507"/>
          <c:h val="0.5221674876847290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7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lt-LT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lt-LT"/>
    </a:p>
  </c:txPr>
  <c:printSettings>
    <c:headerFooter alignWithMargins="0"/>
    <c:pageMargins b="1" l="0.75" r="0.75" t="1" header="0.5" footer="0.5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lt-LT"/>
              <a:t>Kokybė</a:t>
            </a:r>
            <a:r>
              <a:rPr lang="lt-LT" baseline="0"/>
              <a:t> I-IV klasėse</a:t>
            </a:r>
            <a:r>
              <a:rPr lang="lt-LT"/>
              <a:t>.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'III trim.'!$J$70</c:f>
              <c:strCache>
                <c:ptCount val="1"/>
                <c:pt idx="0">
                  <c:v>Kokyb.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'III trim.'!$I$71:$I$82</c:f>
              <c:strCache>
                <c:ptCount val="12"/>
                <c:pt idx="0">
                  <c:v>1a</c:v>
                </c:pt>
                <c:pt idx="1">
                  <c:v>1b</c:v>
                </c:pt>
                <c:pt idx="2">
                  <c:v>1c</c:v>
                </c:pt>
                <c:pt idx="3">
                  <c:v>2a</c:v>
                </c:pt>
                <c:pt idx="4">
                  <c:v>2b</c:v>
                </c:pt>
                <c:pt idx="5">
                  <c:v>2c</c:v>
                </c:pt>
                <c:pt idx="6">
                  <c:v>3a</c:v>
                </c:pt>
                <c:pt idx="7">
                  <c:v>3b</c:v>
                </c:pt>
                <c:pt idx="8">
                  <c:v>3c</c:v>
                </c:pt>
                <c:pt idx="9">
                  <c:v>4a</c:v>
                </c:pt>
                <c:pt idx="10">
                  <c:v>4b</c:v>
                </c:pt>
                <c:pt idx="11">
                  <c:v>4c</c:v>
                </c:pt>
              </c:strCache>
            </c:strRef>
          </c:cat>
          <c:val>
            <c:numRef>
              <c:f>'III trim.'!$J$71:$J$82</c:f>
              <c:numCache>
                <c:formatCode>0.00</c:formatCode>
                <c:ptCount val="12"/>
                <c:pt idx="0">
                  <c:v>70.833333333333329</c:v>
                </c:pt>
                <c:pt idx="1">
                  <c:v>70.833333333333329</c:v>
                </c:pt>
                <c:pt idx="2">
                  <c:v>0</c:v>
                </c:pt>
                <c:pt idx="3">
                  <c:v>62.5</c:v>
                </c:pt>
                <c:pt idx="4">
                  <c:v>61.111111111111114</c:v>
                </c:pt>
                <c:pt idx="5">
                  <c:v>94.44</c:v>
                </c:pt>
                <c:pt idx="6">
                  <c:v>88</c:v>
                </c:pt>
                <c:pt idx="7">
                  <c:v>66.66</c:v>
                </c:pt>
                <c:pt idx="8">
                  <c:v>0</c:v>
                </c:pt>
                <c:pt idx="9">
                  <c:v>44.444444444444443</c:v>
                </c:pt>
                <c:pt idx="10">
                  <c:v>80</c:v>
                </c:pt>
                <c:pt idx="11">
                  <c:v>76.470588235294116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78385240"/>
        <c:axId val="278387200"/>
      </c:barChart>
      <c:catAx>
        <c:axId val="278385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78387200"/>
        <c:crosses val="autoZero"/>
        <c:auto val="1"/>
        <c:lblAlgn val="ctr"/>
        <c:lblOffset val="100"/>
        <c:noMultiLvlLbl val="0"/>
      </c:catAx>
      <c:valAx>
        <c:axId val="278387200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27838524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2930796150481189"/>
          <c:y val="7.4548702245552628E-2"/>
          <c:w val="0.76983223972003501"/>
          <c:h val="0.8326195683872849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'III trim.'!$N$6</c:f>
              <c:strCache>
                <c:ptCount val="1"/>
                <c:pt idx="0">
                  <c:v>5a</c:v>
                </c:pt>
              </c:strCache>
            </c:strRef>
          </c:tx>
          <c:invertIfNegative val="0"/>
          <c:cat>
            <c:strRef>
              <c:f>'III trim.'!$O$5:$R$5</c:f>
              <c:strCache>
                <c:ptCount val="4"/>
                <c:pt idx="0">
                  <c:v>9-10</c:v>
                </c:pt>
                <c:pt idx="1">
                  <c:v>6-8</c:v>
                </c:pt>
                <c:pt idx="2">
                  <c:v>4-5</c:v>
                </c:pt>
                <c:pt idx="3">
                  <c:v>1-3</c:v>
                </c:pt>
              </c:strCache>
            </c:strRef>
          </c:cat>
          <c:val>
            <c:numRef>
              <c:f>'III trim.'!$O$6:$R$6</c:f>
              <c:numCache>
                <c:formatCode>0.00</c:formatCode>
                <c:ptCount val="4"/>
                <c:pt idx="0">
                  <c:v>19.047619047619047</c:v>
                </c:pt>
                <c:pt idx="1">
                  <c:v>61.904761904761905</c:v>
                </c:pt>
                <c:pt idx="2">
                  <c:v>19.047619047619047</c:v>
                </c:pt>
                <c:pt idx="3">
                  <c:v>0</c:v>
                </c:pt>
              </c:numCache>
            </c:numRef>
          </c:val>
        </c:ser>
        <c:ser>
          <c:idx val="1"/>
          <c:order val="1"/>
          <c:tx>
            <c:strRef>
              <c:f>'III trim.'!$N$7</c:f>
              <c:strCache>
                <c:ptCount val="1"/>
                <c:pt idx="0">
                  <c:v>5b</c:v>
                </c:pt>
              </c:strCache>
            </c:strRef>
          </c:tx>
          <c:invertIfNegative val="0"/>
          <c:cat>
            <c:strRef>
              <c:f>'III trim.'!$O$5:$R$5</c:f>
              <c:strCache>
                <c:ptCount val="4"/>
                <c:pt idx="0">
                  <c:v>9-10</c:v>
                </c:pt>
                <c:pt idx="1">
                  <c:v>6-8</c:v>
                </c:pt>
                <c:pt idx="2">
                  <c:v>4-5</c:v>
                </c:pt>
                <c:pt idx="3">
                  <c:v>1-3</c:v>
                </c:pt>
              </c:strCache>
            </c:strRef>
          </c:cat>
          <c:val>
            <c:numRef>
              <c:f>'III trim.'!$O$7:$R$7</c:f>
              <c:numCache>
                <c:formatCode>0.00</c:formatCode>
                <c:ptCount val="4"/>
                <c:pt idx="0">
                  <c:v>9.5238095238095237</c:v>
                </c:pt>
                <c:pt idx="1">
                  <c:v>47.61904761904762</c:v>
                </c:pt>
                <c:pt idx="2">
                  <c:v>38.095238095238095</c:v>
                </c:pt>
                <c:pt idx="3">
                  <c:v>4.7619047619047619</c:v>
                </c:pt>
              </c:numCache>
            </c:numRef>
          </c:val>
        </c:ser>
        <c:ser>
          <c:idx val="2"/>
          <c:order val="2"/>
          <c:tx>
            <c:strRef>
              <c:f>'III trim.'!$N$8</c:f>
              <c:strCache>
                <c:ptCount val="1"/>
              </c:strCache>
            </c:strRef>
          </c:tx>
          <c:invertIfNegative val="0"/>
          <c:cat>
            <c:strRef>
              <c:f>'III trim.'!$O$5:$R$5</c:f>
              <c:strCache>
                <c:ptCount val="4"/>
                <c:pt idx="0">
                  <c:v>9-10</c:v>
                </c:pt>
                <c:pt idx="1">
                  <c:v>6-8</c:v>
                </c:pt>
                <c:pt idx="2">
                  <c:v>4-5</c:v>
                </c:pt>
                <c:pt idx="3">
                  <c:v>1-3</c:v>
                </c:pt>
              </c:strCache>
            </c:strRef>
          </c:cat>
          <c:val>
            <c:numRef>
              <c:f>'III trim.'!$O$8:$R$8</c:f>
              <c:numCache>
                <c:formatCode>0.00</c:formatCod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78380536"/>
        <c:axId val="278380928"/>
        <c:axId val="0"/>
      </c:bar3DChart>
      <c:catAx>
        <c:axId val="278380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78380928"/>
        <c:crosses val="autoZero"/>
        <c:auto val="1"/>
        <c:lblAlgn val="ctr"/>
        <c:lblOffset val="100"/>
        <c:noMultiLvlLbl val="0"/>
      </c:catAx>
      <c:valAx>
        <c:axId val="278380928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27838053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'III trim.'!$U$5</c:f>
              <c:strCache>
                <c:ptCount val="1"/>
                <c:pt idx="0">
                  <c:v> Pažangumas\</c:v>
                </c:pt>
              </c:strCache>
            </c:strRef>
          </c:tx>
          <c:invertIfNegative val="0"/>
          <c:cat>
            <c:strRef>
              <c:f>'III trim.'!$T$6:$T$26</c:f>
              <c:strCache>
                <c:ptCount val="21"/>
                <c:pt idx="0">
                  <c:v>5a</c:v>
                </c:pt>
                <c:pt idx="1">
                  <c:v>5b</c:v>
                </c:pt>
                <c:pt idx="4">
                  <c:v>V kl.</c:v>
                </c:pt>
                <c:pt idx="5">
                  <c:v>6a</c:v>
                </c:pt>
                <c:pt idx="6">
                  <c:v>6b</c:v>
                </c:pt>
                <c:pt idx="9">
                  <c:v>VI kl.</c:v>
                </c:pt>
                <c:pt idx="10">
                  <c:v>7a</c:v>
                </c:pt>
                <c:pt idx="11">
                  <c:v>7b</c:v>
                </c:pt>
                <c:pt idx="14">
                  <c:v>VIIkl.</c:v>
                </c:pt>
                <c:pt idx="15">
                  <c:v>8a</c:v>
                </c:pt>
                <c:pt idx="16">
                  <c:v>8b</c:v>
                </c:pt>
                <c:pt idx="19">
                  <c:v>VIIkl.</c:v>
                </c:pt>
                <c:pt idx="20">
                  <c:v>5-8kl.</c:v>
                </c:pt>
              </c:strCache>
            </c:strRef>
          </c:cat>
          <c:val>
            <c:numRef>
              <c:f>'III trim.'!$U$6:$U$26</c:f>
              <c:numCache>
                <c:formatCode>0.00</c:formatCode>
                <c:ptCount val="21"/>
                <c:pt idx="0">
                  <c:v>100</c:v>
                </c:pt>
                <c:pt idx="1">
                  <c:v>95.238095238095241</c:v>
                </c:pt>
                <c:pt idx="4">
                  <c:v>97.61904761904762</c:v>
                </c:pt>
                <c:pt idx="5">
                  <c:v>100</c:v>
                </c:pt>
                <c:pt idx="6">
                  <c:v>88.888888888888886</c:v>
                </c:pt>
                <c:pt idx="9">
                  <c:v>94.117647058823536</c:v>
                </c:pt>
                <c:pt idx="10">
                  <c:v>80.769230769230774</c:v>
                </c:pt>
                <c:pt idx="11">
                  <c:v>73.07692307692308</c:v>
                </c:pt>
                <c:pt idx="14">
                  <c:v>76.92307692307692</c:v>
                </c:pt>
                <c:pt idx="15">
                  <c:v>81.481481481481481</c:v>
                </c:pt>
                <c:pt idx="16">
                  <c:v>89.285714285714292</c:v>
                </c:pt>
                <c:pt idx="19">
                  <c:v>85.454545454545453</c:v>
                </c:pt>
                <c:pt idx="20">
                  <c:v>88</c:v>
                </c:pt>
              </c:numCache>
            </c:numRef>
          </c:val>
        </c:ser>
        <c:ser>
          <c:idx val="1"/>
          <c:order val="1"/>
          <c:tx>
            <c:strRef>
              <c:f>'III trim.'!$V$5</c:f>
              <c:strCache>
                <c:ptCount val="1"/>
                <c:pt idx="0">
                  <c:v>kokybė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 i="0" baseline="0"/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'III trim.'!$T$6:$T$26</c:f>
              <c:strCache>
                <c:ptCount val="21"/>
                <c:pt idx="0">
                  <c:v>5a</c:v>
                </c:pt>
                <c:pt idx="1">
                  <c:v>5b</c:v>
                </c:pt>
                <c:pt idx="4">
                  <c:v>V kl.</c:v>
                </c:pt>
                <c:pt idx="5">
                  <c:v>6a</c:v>
                </c:pt>
                <c:pt idx="6">
                  <c:v>6b</c:v>
                </c:pt>
                <c:pt idx="9">
                  <c:v>VI kl.</c:v>
                </c:pt>
                <c:pt idx="10">
                  <c:v>7a</c:v>
                </c:pt>
                <c:pt idx="11">
                  <c:v>7b</c:v>
                </c:pt>
                <c:pt idx="14">
                  <c:v>VIIkl.</c:v>
                </c:pt>
                <c:pt idx="15">
                  <c:v>8a</c:v>
                </c:pt>
                <c:pt idx="16">
                  <c:v>8b</c:v>
                </c:pt>
                <c:pt idx="19">
                  <c:v>VIIkl.</c:v>
                </c:pt>
                <c:pt idx="20">
                  <c:v>5-8kl.</c:v>
                </c:pt>
              </c:strCache>
            </c:strRef>
          </c:cat>
          <c:val>
            <c:numRef>
              <c:f>'III trim.'!$V$6:$V$26</c:f>
              <c:numCache>
                <c:formatCode>0.00</c:formatCode>
                <c:ptCount val="21"/>
                <c:pt idx="0">
                  <c:v>80.952380952380949</c:v>
                </c:pt>
                <c:pt idx="1">
                  <c:v>57.142857142857146</c:v>
                </c:pt>
                <c:pt idx="4">
                  <c:v>69.047619047619051</c:v>
                </c:pt>
                <c:pt idx="5">
                  <c:v>79.166666666666671</c:v>
                </c:pt>
                <c:pt idx="6">
                  <c:v>37.037037037037038</c:v>
                </c:pt>
                <c:pt idx="9">
                  <c:v>56.862745098039213</c:v>
                </c:pt>
                <c:pt idx="10">
                  <c:v>53.846153846153847</c:v>
                </c:pt>
                <c:pt idx="11">
                  <c:v>26.923076923076923</c:v>
                </c:pt>
                <c:pt idx="14">
                  <c:v>40.384615384615387</c:v>
                </c:pt>
                <c:pt idx="15">
                  <c:v>51.851851851851855</c:v>
                </c:pt>
                <c:pt idx="16">
                  <c:v>46.428571428571431</c:v>
                </c:pt>
                <c:pt idx="19">
                  <c:v>49.090909090909093</c:v>
                </c:pt>
                <c:pt idx="20">
                  <c:v>53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78383280"/>
        <c:axId val="278382888"/>
        <c:axId val="0"/>
      </c:bar3DChart>
      <c:catAx>
        <c:axId val="278383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78382888"/>
        <c:crosses val="autoZero"/>
        <c:auto val="1"/>
        <c:lblAlgn val="ctr"/>
        <c:lblOffset val="100"/>
        <c:noMultiLvlLbl val="0"/>
      </c:catAx>
      <c:valAx>
        <c:axId val="278382888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27838328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lt-LT"/>
              <a:t>5-8</a:t>
            </a:r>
            <a:r>
              <a:rPr lang="lt-LT" baseline="0"/>
              <a:t> lankomumas</a:t>
            </a:r>
            <a:endParaRPr lang="lt-LT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'III trim.'!$Y$5</c:f>
              <c:strCache>
                <c:ptCount val="1"/>
                <c:pt idx="0">
                  <c:v>Liga</c:v>
                </c:pt>
              </c:strCache>
            </c:strRef>
          </c:tx>
          <c:invertIfNegative val="0"/>
          <c:cat>
            <c:strRef>
              <c:f>('III trim.'!$X$10,'III trim.'!$X$15,'III trim.'!$X$20,'III trim.'!$X$25)</c:f>
              <c:strCache>
                <c:ptCount val="4"/>
                <c:pt idx="0">
                  <c:v>V kl.</c:v>
                </c:pt>
                <c:pt idx="1">
                  <c:v>VI kl.</c:v>
                </c:pt>
                <c:pt idx="2">
                  <c:v>VIIkl.</c:v>
                </c:pt>
                <c:pt idx="3">
                  <c:v>VIIkl.</c:v>
                </c:pt>
              </c:strCache>
            </c:strRef>
          </c:cat>
          <c:val>
            <c:numRef>
              <c:f>('III trim.'!$Y$10,'III trim.'!$Y$15,'III trim.'!$Y$20,'III trim.'!$Y$25)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1"/>
          <c:order val="1"/>
          <c:tx>
            <c:strRef>
              <c:f>'III trim.'!$Z$5</c:f>
              <c:strCache>
                <c:ptCount val="1"/>
                <c:pt idx="0">
                  <c:v>Nepateis.</c:v>
                </c:pt>
              </c:strCache>
            </c:strRef>
          </c:tx>
          <c:invertIfNegative val="0"/>
          <c:cat>
            <c:strRef>
              <c:f>('III trim.'!$X$10,'III trim.'!$X$15,'III trim.'!$X$20,'III trim.'!$X$25)</c:f>
              <c:strCache>
                <c:ptCount val="4"/>
                <c:pt idx="0">
                  <c:v>V kl.</c:v>
                </c:pt>
                <c:pt idx="1">
                  <c:v>VI kl.</c:v>
                </c:pt>
                <c:pt idx="2">
                  <c:v>VIIkl.</c:v>
                </c:pt>
                <c:pt idx="3">
                  <c:v>VIIkl.</c:v>
                </c:pt>
              </c:strCache>
            </c:strRef>
          </c:cat>
          <c:val>
            <c:numRef>
              <c:f>('III trim.'!$Z$10,'III trim.'!$Z$15,'III trim.'!$Z$20,'III trim.'!$Z$25)</c:f>
              <c:numCache>
                <c:formatCode>General</c:formatCode>
                <c:ptCount val="4"/>
                <c:pt idx="0">
                  <c:v>132</c:v>
                </c:pt>
                <c:pt idx="1">
                  <c:v>77</c:v>
                </c:pt>
                <c:pt idx="2">
                  <c:v>314</c:v>
                </c:pt>
                <c:pt idx="3">
                  <c:v>266</c:v>
                </c:pt>
              </c:numCache>
            </c:numRef>
          </c:val>
        </c:ser>
        <c:ser>
          <c:idx val="2"/>
          <c:order val="2"/>
          <c:tx>
            <c:strRef>
              <c:f>'III trim.'!$AA$5</c:f>
              <c:strCache>
                <c:ptCount val="1"/>
                <c:pt idx="0">
                  <c:v>Viso</c:v>
                </c:pt>
              </c:strCache>
            </c:strRef>
          </c:tx>
          <c:invertIfNegative val="0"/>
          <c:cat>
            <c:strRef>
              <c:f>('III trim.'!$X$10,'III trim.'!$X$15,'III trim.'!$X$20,'III trim.'!$X$25)</c:f>
              <c:strCache>
                <c:ptCount val="4"/>
                <c:pt idx="0">
                  <c:v>V kl.</c:v>
                </c:pt>
                <c:pt idx="1">
                  <c:v>VI kl.</c:v>
                </c:pt>
                <c:pt idx="2">
                  <c:v>VIIkl.</c:v>
                </c:pt>
                <c:pt idx="3">
                  <c:v>VIIkl.</c:v>
                </c:pt>
              </c:strCache>
            </c:strRef>
          </c:cat>
          <c:val>
            <c:numRef>
              <c:f>('III trim.'!$AA$10,'III trim.'!$AA$15,'III trim.'!$AA$20,'III trim.'!$AA$25)</c:f>
              <c:numCache>
                <c:formatCode>General</c:formatCode>
                <c:ptCount val="4"/>
                <c:pt idx="0">
                  <c:v>132</c:v>
                </c:pt>
                <c:pt idx="1">
                  <c:v>77</c:v>
                </c:pt>
                <c:pt idx="2">
                  <c:v>314</c:v>
                </c:pt>
                <c:pt idx="3">
                  <c:v>266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79341728"/>
        <c:axId val="279335064"/>
      </c:barChart>
      <c:catAx>
        <c:axId val="27934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279335064"/>
        <c:crosses val="autoZero"/>
        <c:auto val="1"/>
        <c:lblAlgn val="ctr"/>
        <c:lblOffset val="100"/>
        <c:noMultiLvlLbl val="0"/>
      </c:catAx>
      <c:valAx>
        <c:axId val="279335064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27934172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lt-LT"/>
              <a:t>8 klasės</a:t>
            </a:r>
          </a:p>
        </c:rich>
      </c:tx>
      <c:layout>
        <c:manualLayout>
          <c:xMode val="edge"/>
          <c:yMode val="edge"/>
          <c:x val="0.40720279771122792"/>
          <c:y val="4.265402843601896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357356081950207"/>
          <c:y val="0.29857889000224469"/>
          <c:w val="0.6426601490274263"/>
          <c:h val="0.488152788416368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'I trim'!$B$150</c:f>
              <c:strCache>
                <c:ptCount val="1"/>
                <c:pt idx="0">
                  <c:v>9-10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 trim'!$A$151:$A$152</c:f>
              <c:strCache>
                <c:ptCount val="2"/>
                <c:pt idx="0">
                  <c:v>8a</c:v>
                </c:pt>
                <c:pt idx="1">
                  <c:v>8b</c:v>
                </c:pt>
              </c:strCache>
            </c:strRef>
          </c:cat>
          <c:val>
            <c:numRef>
              <c:f>'I trim'!$B$151:$B$152</c:f>
              <c:numCache>
                <c:formatCode>General</c:formatCode>
                <c:ptCount val="2"/>
                <c:pt idx="0">
                  <c:v>1</c:v>
                </c:pt>
                <c:pt idx="1">
                  <c:v>0</c:v>
                </c:pt>
              </c:numCache>
            </c:numRef>
          </c:val>
        </c:ser>
        <c:ser>
          <c:idx val="1"/>
          <c:order val="1"/>
          <c:tx>
            <c:strRef>
              <c:f>'I trim'!$C$150</c:f>
              <c:strCache>
                <c:ptCount val="1"/>
                <c:pt idx="0">
                  <c:v>7-8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 trim'!$A$151:$A$152</c:f>
              <c:strCache>
                <c:ptCount val="2"/>
                <c:pt idx="0">
                  <c:v>8a</c:v>
                </c:pt>
                <c:pt idx="1">
                  <c:v>8b</c:v>
                </c:pt>
              </c:strCache>
            </c:strRef>
          </c:cat>
          <c:val>
            <c:numRef>
              <c:f>'I trim'!$C$151:$C$152</c:f>
              <c:numCache>
                <c:formatCode>General</c:formatCode>
                <c:ptCount val="2"/>
                <c:pt idx="0">
                  <c:v>11</c:v>
                </c:pt>
                <c:pt idx="1">
                  <c:v>8</c:v>
                </c:pt>
              </c:numCache>
            </c:numRef>
          </c:val>
        </c:ser>
        <c:ser>
          <c:idx val="2"/>
          <c:order val="2"/>
          <c:tx>
            <c:strRef>
              <c:f>'I trim'!$D$150</c:f>
              <c:strCache>
                <c:ptCount val="1"/>
                <c:pt idx="0">
                  <c:v>4-6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 trim'!$A$151:$A$152</c:f>
              <c:strCache>
                <c:ptCount val="2"/>
                <c:pt idx="0">
                  <c:v>8a</c:v>
                </c:pt>
                <c:pt idx="1">
                  <c:v>8b</c:v>
                </c:pt>
              </c:strCache>
            </c:strRef>
          </c:cat>
          <c:val>
            <c:numRef>
              <c:f>'I trim'!$D$151:$D$152</c:f>
              <c:numCache>
                <c:formatCode>General</c:formatCode>
                <c:ptCount val="2"/>
                <c:pt idx="0">
                  <c:v>11</c:v>
                </c:pt>
                <c:pt idx="1">
                  <c:v>13</c:v>
                </c:pt>
              </c:numCache>
            </c:numRef>
          </c:val>
        </c:ser>
        <c:ser>
          <c:idx val="3"/>
          <c:order val="3"/>
          <c:tx>
            <c:strRef>
              <c:f>'I trim'!$E$150</c:f>
              <c:strCache>
                <c:ptCount val="1"/>
                <c:pt idx="0">
                  <c:v>1-3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 trim'!$A$151:$A$152</c:f>
              <c:strCache>
                <c:ptCount val="2"/>
                <c:pt idx="0">
                  <c:v>8a</c:v>
                </c:pt>
                <c:pt idx="1">
                  <c:v>8b</c:v>
                </c:pt>
              </c:strCache>
            </c:strRef>
          </c:cat>
          <c:val>
            <c:numRef>
              <c:f>'I trim'!$E$151:$E$152</c:f>
              <c:numCache>
                <c:formatCode>General</c:formatCode>
                <c:ptCount val="2"/>
                <c:pt idx="0">
                  <c:v>4</c:v>
                </c:pt>
                <c:pt idx="1">
                  <c:v>6</c:v>
                </c:pt>
              </c:numCache>
            </c:numRef>
          </c:val>
        </c:ser>
        <c:ser>
          <c:idx val="4"/>
          <c:order val="4"/>
          <c:tx>
            <c:strRef>
              <c:f>'I trim'!$F$150</c:f>
              <c:strCache>
                <c:ptCount val="1"/>
                <c:pt idx="0">
                  <c:v>Neatest.</c:v>
                </c:pt>
              </c:strCache>
            </c:strRef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 trim'!$A$151:$A$152</c:f>
              <c:strCache>
                <c:ptCount val="2"/>
                <c:pt idx="0">
                  <c:v>8a</c:v>
                </c:pt>
                <c:pt idx="1">
                  <c:v>8b</c:v>
                </c:pt>
              </c:strCache>
            </c:strRef>
          </c:cat>
          <c:val>
            <c:numRef>
              <c:f>'I trim'!$F$151:$F$152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4663296"/>
        <c:axId val="224666040"/>
      </c:barChart>
      <c:catAx>
        <c:axId val="224663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lt-LT"/>
          </a:p>
        </c:txPr>
        <c:crossAx val="2246660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246660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lt-LT"/>
          </a:p>
        </c:txPr>
        <c:crossAx val="22466329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8670476439752501"/>
          <c:y val="0.33649388613153214"/>
          <c:w val="0.19113602489439507"/>
          <c:h val="0.5023706633827169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lt-LT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lt-LT"/>
    </a:p>
  </c:txPr>
  <c:printSettings>
    <c:headerFooter alignWithMargins="0"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lt-LT"/>
              <a:t>5-8 klasių mokymosi rezultatai</a:t>
            </a:r>
          </a:p>
        </c:rich>
      </c:tx>
      <c:layout>
        <c:manualLayout>
          <c:xMode val="edge"/>
          <c:yMode val="edge"/>
          <c:x val="0.17728560938192975"/>
          <c:y val="4.2452830188679243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51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6620521095536886"/>
          <c:y val="0.25471698113207547"/>
          <c:w val="0.67590119121850012"/>
          <c:h val="0.55660377358490565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'I trim'!$V$30</c:f>
              <c:strCache>
                <c:ptCount val="1"/>
                <c:pt idx="0">
                  <c:v>V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'I trim'!$W$29:$Y$29</c:f>
              <c:strCache>
                <c:ptCount val="3"/>
                <c:pt idx="0">
                  <c:v>Pažang.</c:v>
                </c:pt>
                <c:pt idx="1">
                  <c:v>Kokybė</c:v>
                </c:pt>
                <c:pt idx="2">
                  <c:v>Nepaž.</c:v>
                </c:pt>
              </c:strCache>
            </c:strRef>
          </c:cat>
          <c:val>
            <c:numRef>
              <c:f>'I trim'!$W$30:$Y$30</c:f>
              <c:numCache>
                <c:formatCode>0.00</c:formatCode>
                <c:ptCount val="3"/>
                <c:pt idx="0">
                  <c:v>100</c:v>
                </c:pt>
                <c:pt idx="1">
                  <c:v>60.465116279069768</c:v>
                </c:pt>
                <c:pt idx="2">
                  <c:v>0</c:v>
                </c:pt>
              </c:numCache>
            </c:numRef>
          </c:val>
        </c:ser>
        <c:ser>
          <c:idx val="1"/>
          <c:order val="1"/>
          <c:tx>
            <c:strRef>
              <c:f>'I trim'!$V$31</c:f>
              <c:strCache>
                <c:ptCount val="1"/>
                <c:pt idx="0">
                  <c:v>VI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'I trim'!$W$29:$Y$29</c:f>
              <c:strCache>
                <c:ptCount val="3"/>
                <c:pt idx="0">
                  <c:v>Pažang.</c:v>
                </c:pt>
                <c:pt idx="1">
                  <c:v>Kokybė</c:v>
                </c:pt>
                <c:pt idx="2">
                  <c:v>Nepaž.</c:v>
                </c:pt>
              </c:strCache>
            </c:strRef>
          </c:cat>
          <c:val>
            <c:numRef>
              <c:f>'I trim'!$W$31:$Y$31</c:f>
              <c:numCache>
                <c:formatCode>0.00</c:formatCode>
                <c:ptCount val="3"/>
                <c:pt idx="0">
                  <c:v>96.15384615384616</c:v>
                </c:pt>
                <c:pt idx="1">
                  <c:v>59.615384615384613</c:v>
                </c:pt>
                <c:pt idx="2">
                  <c:v>3.8461538461538463</c:v>
                </c:pt>
              </c:numCache>
            </c:numRef>
          </c:val>
        </c:ser>
        <c:ser>
          <c:idx val="2"/>
          <c:order val="2"/>
          <c:tx>
            <c:strRef>
              <c:f>'I trim'!$V$32</c:f>
              <c:strCache>
                <c:ptCount val="1"/>
                <c:pt idx="0">
                  <c:v>VII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'I trim'!$W$29:$Y$29</c:f>
              <c:strCache>
                <c:ptCount val="3"/>
                <c:pt idx="0">
                  <c:v>Pažang.</c:v>
                </c:pt>
                <c:pt idx="1">
                  <c:v>Kokybė</c:v>
                </c:pt>
                <c:pt idx="2">
                  <c:v>Nepaž.</c:v>
                </c:pt>
              </c:strCache>
            </c:strRef>
          </c:cat>
          <c:val>
            <c:numRef>
              <c:f>'I trim'!$W$32:$Y$32</c:f>
              <c:numCache>
                <c:formatCode>0.00</c:formatCode>
                <c:ptCount val="3"/>
                <c:pt idx="0">
                  <c:v>83.018867924528308</c:v>
                </c:pt>
                <c:pt idx="1">
                  <c:v>32.075471698113205</c:v>
                </c:pt>
                <c:pt idx="2">
                  <c:v>16.981132075471699</c:v>
                </c:pt>
              </c:numCache>
            </c:numRef>
          </c:val>
        </c:ser>
        <c:ser>
          <c:idx val="3"/>
          <c:order val="3"/>
          <c:tx>
            <c:strRef>
              <c:f>'I trim'!$V$33</c:f>
              <c:strCache>
                <c:ptCount val="1"/>
                <c:pt idx="0">
                  <c:v>VIII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'I trim'!$W$29:$Y$29</c:f>
              <c:strCache>
                <c:ptCount val="3"/>
                <c:pt idx="0">
                  <c:v>Pažang.</c:v>
                </c:pt>
                <c:pt idx="1">
                  <c:v>Kokybė</c:v>
                </c:pt>
                <c:pt idx="2">
                  <c:v>Nepaž.</c:v>
                </c:pt>
              </c:strCache>
            </c:strRef>
          </c:cat>
          <c:val>
            <c:numRef>
              <c:f>'I trim'!$W$33:$Y$33</c:f>
              <c:numCache>
                <c:formatCode>0.00</c:formatCode>
                <c:ptCount val="3"/>
                <c:pt idx="0">
                  <c:v>81.481481481481481</c:v>
                </c:pt>
                <c:pt idx="1">
                  <c:v>37.037037037037038</c:v>
                </c:pt>
                <c:pt idx="2">
                  <c:v>18.518518518518519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24661336"/>
        <c:axId val="224662120"/>
        <c:axId val="0"/>
      </c:bar3DChart>
      <c:catAx>
        <c:axId val="224661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lt-LT"/>
          </a:p>
        </c:txPr>
        <c:crossAx val="2246621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246621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lt-LT"/>
          </a:p>
        </c:txPr>
        <c:crossAx val="22466133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725773405748104"/>
          <c:y val="0.39150943396226418"/>
          <c:w val="0.10526315789473684"/>
          <c:h val="0.4009433962264151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lt-LT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lt-LT"/>
    </a:p>
  </c:txPr>
  <c:printSettings>
    <c:headerFooter alignWithMargins="0"/>
    <c:pageMargins b="1" l="0.75" r="0.75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lt-LT"/>
              <a:t>lankomumas 5- 8 klasėse</a:t>
            </a:r>
          </a:p>
        </c:rich>
      </c:tx>
      <c:layout>
        <c:manualLayout>
          <c:xMode val="edge"/>
          <c:yMode val="edge"/>
          <c:x val="0.26506044053078054"/>
          <c:y val="4.2452830188679243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64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1084350391037263"/>
          <c:y val="0.24056603773584906"/>
          <c:w val="0.83373592071715075"/>
          <c:h val="0.58490566037735847"/>
        </c:manualLayout>
      </c:layout>
      <c:bar3DChart>
        <c:barDir val="bar"/>
        <c:grouping val="clustered"/>
        <c:varyColors val="0"/>
        <c:ser>
          <c:idx val="0"/>
          <c:order val="0"/>
          <c:tx>
            <c:strRef>
              <c:f>'I trim'!$AG$22</c:f>
              <c:strCache>
                <c:ptCount val="1"/>
                <c:pt idx="0">
                  <c:v>Liga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FF6600"/>
                    </a:solidFill>
                    <a:latin typeface="Arial"/>
                    <a:ea typeface="Arial"/>
                    <a:cs typeface="Arial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 trim'!$AF$23:$AF$25</c:f>
              <c:strCache>
                <c:ptCount val="3"/>
                <c:pt idx="0">
                  <c:v>5 kl.</c:v>
                </c:pt>
                <c:pt idx="1">
                  <c:v>6kl</c:v>
                </c:pt>
                <c:pt idx="2">
                  <c:v>7 kl.</c:v>
                </c:pt>
              </c:strCache>
            </c:strRef>
          </c:cat>
          <c:val>
            <c:numRef>
              <c:f>'I trim'!$AG$23:$AG$25</c:f>
              <c:numCache>
                <c:formatCode>General</c:formatCode>
                <c:ptCount val="3"/>
                <c:pt idx="0">
                  <c:v>876</c:v>
                </c:pt>
                <c:pt idx="1">
                  <c:v>1263</c:v>
                </c:pt>
                <c:pt idx="2">
                  <c:v>1337</c:v>
                </c:pt>
              </c:numCache>
            </c:numRef>
          </c:val>
        </c:ser>
        <c:ser>
          <c:idx val="1"/>
          <c:order val="1"/>
          <c:tx>
            <c:strRef>
              <c:f>'I trim'!$AH$22</c:f>
              <c:strCache>
                <c:ptCount val="1"/>
                <c:pt idx="0">
                  <c:v>Nepateis.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3175">
                <a:solidFill>
                  <a:srgbClr val="000000"/>
                </a:solidFill>
                <a:prstDash val="solid"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FFFF99"/>
                    </a:solidFill>
                    <a:latin typeface="Arial"/>
                    <a:ea typeface="Arial"/>
                    <a:cs typeface="Arial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 trim'!$AF$23:$AF$25</c:f>
              <c:strCache>
                <c:ptCount val="3"/>
                <c:pt idx="0">
                  <c:v>5 kl.</c:v>
                </c:pt>
                <c:pt idx="1">
                  <c:v>6kl</c:v>
                </c:pt>
                <c:pt idx="2">
                  <c:v>7 kl.</c:v>
                </c:pt>
              </c:strCache>
            </c:strRef>
          </c:cat>
          <c:val>
            <c:numRef>
              <c:f>'I trim'!$AH$23:$AH$25</c:f>
              <c:numCache>
                <c:formatCode>General</c:formatCode>
                <c:ptCount val="3"/>
                <c:pt idx="0">
                  <c:v>0</c:v>
                </c:pt>
                <c:pt idx="1">
                  <c:v>155</c:v>
                </c:pt>
                <c:pt idx="2">
                  <c:v>223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24664864"/>
        <c:axId val="224664080"/>
        <c:axId val="0"/>
      </c:bar3DChart>
      <c:catAx>
        <c:axId val="2246648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lt-LT"/>
          </a:p>
        </c:txPr>
        <c:crossAx val="2246640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24664080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lt-LT"/>
          </a:p>
        </c:txPr>
        <c:crossAx val="22466486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lt-LT"/>
    </a:p>
  </c:txPr>
  <c:printSettings>
    <c:headerFooter alignWithMargins="0"/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lt-LT"/>
              <a:t>Lankomumas V-VIII kalsėse</a:t>
            </a:r>
          </a:p>
        </c:rich>
      </c:tx>
      <c:layout>
        <c:manualLayout>
          <c:xMode val="edge"/>
          <c:yMode val="edge"/>
          <c:x val="0.33876880586005181"/>
          <c:y val="3.571426687241983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6014662616519864E-2"/>
          <c:y val="0.18154814670569053"/>
          <c:w val="0.80253765168147728"/>
          <c:h val="0.4732156610853244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'I trim'!$AF$23</c:f>
              <c:strCache>
                <c:ptCount val="1"/>
                <c:pt idx="0">
                  <c:v>5 kl.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'I trim'!$AG$22:$AJ$22</c:f>
              <c:strCache>
                <c:ptCount val="4"/>
                <c:pt idx="0">
                  <c:v>Liga</c:v>
                </c:pt>
                <c:pt idx="1">
                  <c:v>Nepateis.</c:v>
                </c:pt>
                <c:pt idx="2">
                  <c:v>Viso</c:v>
                </c:pt>
                <c:pt idx="3">
                  <c:v>Tenka1 mok.</c:v>
                </c:pt>
              </c:strCache>
            </c:strRef>
          </c:cat>
          <c:val>
            <c:numRef>
              <c:f>'I trim'!$AG$23:$AJ$23</c:f>
              <c:numCache>
                <c:formatCode>General</c:formatCode>
                <c:ptCount val="4"/>
                <c:pt idx="0">
                  <c:v>876</c:v>
                </c:pt>
                <c:pt idx="1">
                  <c:v>0</c:v>
                </c:pt>
                <c:pt idx="2">
                  <c:v>876</c:v>
                </c:pt>
                <c:pt idx="3" formatCode="0.0">
                  <c:v>20.372093023255815</c:v>
                </c:pt>
              </c:numCache>
            </c:numRef>
          </c:val>
        </c:ser>
        <c:ser>
          <c:idx val="1"/>
          <c:order val="1"/>
          <c:tx>
            <c:strRef>
              <c:f>'I trim'!$AF$24</c:f>
              <c:strCache>
                <c:ptCount val="1"/>
                <c:pt idx="0">
                  <c:v>6kl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'I trim'!$AG$22:$AJ$22</c:f>
              <c:strCache>
                <c:ptCount val="4"/>
                <c:pt idx="0">
                  <c:v>Liga</c:v>
                </c:pt>
                <c:pt idx="1">
                  <c:v>Nepateis.</c:v>
                </c:pt>
                <c:pt idx="2">
                  <c:v>Viso</c:v>
                </c:pt>
                <c:pt idx="3">
                  <c:v>Tenka1 mok.</c:v>
                </c:pt>
              </c:strCache>
            </c:strRef>
          </c:cat>
          <c:val>
            <c:numRef>
              <c:f>'I trim'!$AG$24:$AJ$24</c:f>
              <c:numCache>
                <c:formatCode>General</c:formatCode>
                <c:ptCount val="4"/>
                <c:pt idx="0">
                  <c:v>1263</c:v>
                </c:pt>
                <c:pt idx="1">
                  <c:v>155</c:v>
                </c:pt>
                <c:pt idx="2">
                  <c:v>1418</c:v>
                </c:pt>
                <c:pt idx="3" formatCode="0.0">
                  <c:v>59.083333333333336</c:v>
                </c:pt>
              </c:numCache>
            </c:numRef>
          </c:val>
        </c:ser>
        <c:ser>
          <c:idx val="2"/>
          <c:order val="2"/>
          <c:tx>
            <c:strRef>
              <c:f>'I trim'!$AF$25</c:f>
              <c:strCache>
                <c:ptCount val="1"/>
                <c:pt idx="0">
                  <c:v>7 kl.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'I trim'!$AG$22:$AJ$22</c:f>
              <c:strCache>
                <c:ptCount val="4"/>
                <c:pt idx="0">
                  <c:v>Liga</c:v>
                </c:pt>
                <c:pt idx="1">
                  <c:v>Nepateis.</c:v>
                </c:pt>
                <c:pt idx="2">
                  <c:v>Viso</c:v>
                </c:pt>
                <c:pt idx="3">
                  <c:v>Tenka1 mok.</c:v>
                </c:pt>
              </c:strCache>
            </c:strRef>
          </c:cat>
          <c:val>
            <c:numRef>
              <c:f>'I trim'!$AG$25:$AJ$25</c:f>
              <c:numCache>
                <c:formatCode>General</c:formatCode>
                <c:ptCount val="4"/>
                <c:pt idx="0">
                  <c:v>1337</c:v>
                </c:pt>
                <c:pt idx="1">
                  <c:v>223</c:v>
                </c:pt>
                <c:pt idx="2">
                  <c:v>1560</c:v>
                </c:pt>
                <c:pt idx="3" formatCode="0.0">
                  <c:v>29.433962264150942</c:v>
                </c:pt>
              </c:numCache>
            </c:numRef>
          </c:val>
        </c:ser>
        <c:ser>
          <c:idx val="3"/>
          <c:order val="3"/>
          <c:tx>
            <c:strRef>
              <c:f>'I trim'!$AF$26</c:f>
              <c:strCache>
                <c:ptCount val="1"/>
                <c:pt idx="0">
                  <c:v>8 kl.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'I trim'!$AG$22:$AJ$22</c:f>
              <c:strCache>
                <c:ptCount val="4"/>
                <c:pt idx="0">
                  <c:v>Liga</c:v>
                </c:pt>
                <c:pt idx="1">
                  <c:v>Nepateis.</c:v>
                </c:pt>
                <c:pt idx="2">
                  <c:v>Viso</c:v>
                </c:pt>
                <c:pt idx="3">
                  <c:v>Tenka1 mok.</c:v>
                </c:pt>
              </c:strCache>
            </c:strRef>
          </c:cat>
          <c:val>
            <c:numRef>
              <c:f>'I trim'!$AG$26:$AJ$26</c:f>
              <c:numCache>
                <c:formatCode>General</c:formatCode>
                <c:ptCount val="4"/>
                <c:pt idx="0">
                  <c:v>1523</c:v>
                </c:pt>
                <c:pt idx="1">
                  <c:v>80</c:v>
                </c:pt>
                <c:pt idx="2">
                  <c:v>1603</c:v>
                </c:pt>
                <c:pt idx="3" formatCode="0.0">
                  <c:v>29.685185185185187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5239616"/>
        <c:axId val="225237264"/>
      </c:barChart>
      <c:catAx>
        <c:axId val="225239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lt-LT"/>
          </a:p>
        </c:txPr>
        <c:crossAx val="225237264"/>
        <c:crosses val="autoZero"/>
        <c:auto val="1"/>
        <c:lblAlgn val="ctr"/>
        <c:lblOffset val="100"/>
        <c:tickMarkSkip val="1"/>
        <c:noMultiLvlLbl val="0"/>
      </c:catAx>
      <c:valAx>
        <c:axId val="2252372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lt-LT"/>
          </a:p>
        </c:txPr>
        <c:crossAx val="225239616"/>
        <c:crosses val="autoZero"/>
        <c:crossBetween val="between"/>
      </c:valAx>
      <c:dTable>
        <c:showHorzBorder val="1"/>
        <c:showVertBorder val="1"/>
        <c:showOutline val="1"/>
        <c:showKeys val="1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lt-LT"/>
          </a:p>
        </c:txPr>
      </c:dTable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91848009194929059"/>
          <c:y val="0.30357245545311862"/>
          <c:w val="6.7029145866570605E-2"/>
          <c:h val="0.2291673591052374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8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lt-LT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lt-LT"/>
    </a:p>
  </c:txPr>
  <c:printSettings>
    <c:headerFooter alignWithMargins="0"/>
    <c:pageMargins b="1" l="0.75" r="0.75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lt-LT"/>
              <a:t>I trimestro rezultatai V-VIII klasėse</a:t>
            </a:r>
          </a:p>
        </c:rich>
      </c:tx>
      <c:layout>
        <c:manualLayout>
          <c:xMode val="edge"/>
          <c:yMode val="edge"/>
          <c:x val="0.32558177344800598"/>
          <c:y val="3.8461606440609065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43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9.6601157725463405E-2"/>
          <c:y val="0.17307692307692307"/>
          <c:w val="0.7674425308189593"/>
          <c:h val="0.68076923076923079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'I trim'!$W$29</c:f>
              <c:strCache>
                <c:ptCount val="1"/>
                <c:pt idx="0">
                  <c:v>Pažang.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 trim'!$V$30:$V$33</c:f>
              <c:strCache>
                <c:ptCount val="4"/>
                <c:pt idx="0">
                  <c:v>V</c:v>
                </c:pt>
                <c:pt idx="1">
                  <c:v>VI</c:v>
                </c:pt>
                <c:pt idx="2">
                  <c:v>VII</c:v>
                </c:pt>
                <c:pt idx="3">
                  <c:v>VIII</c:v>
                </c:pt>
              </c:strCache>
            </c:strRef>
          </c:cat>
          <c:val>
            <c:numRef>
              <c:f>'I trim'!$W$30:$W$33</c:f>
              <c:numCache>
                <c:formatCode>0.00</c:formatCode>
                <c:ptCount val="4"/>
                <c:pt idx="0">
                  <c:v>100</c:v>
                </c:pt>
                <c:pt idx="1">
                  <c:v>96.15384615384616</c:v>
                </c:pt>
                <c:pt idx="2">
                  <c:v>83.018867924528308</c:v>
                </c:pt>
                <c:pt idx="3">
                  <c:v>81.481481481481481</c:v>
                </c:pt>
              </c:numCache>
            </c:numRef>
          </c:val>
        </c:ser>
        <c:ser>
          <c:idx val="1"/>
          <c:order val="1"/>
          <c:tx>
            <c:strRef>
              <c:f>'I trim'!$X$29</c:f>
              <c:strCache>
                <c:ptCount val="1"/>
                <c:pt idx="0">
                  <c:v>Kokybė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 trim'!$V$30:$V$33</c:f>
              <c:strCache>
                <c:ptCount val="4"/>
                <c:pt idx="0">
                  <c:v>V</c:v>
                </c:pt>
                <c:pt idx="1">
                  <c:v>VI</c:v>
                </c:pt>
                <c:pt idx="2">
                  <c:v>VII</c:v>
                </c:pt>
                <c:pt idx="3">
                  <c:v>VIII</c:v>
                </c:pt>
              </c:strCache>
            </c:strRef>
          </c:cat>
          <c:val>
            <c:numRef>
              <c:f>'I trim'!$X$30:$X$33</c:f>
              <c:numCache>
                <c:formatCode>0.00</c:formatCode>
                <c:ptCount val="4"/>
                <c:pt idx="0">
                  <c:v>60.465116279069768</c:v>
                </c:pt>
                <c:pt idx="1">
                  <c:v>59.615384615384613</c:v>
                </c:pt>
                <c:pt idx="2">
                  <c:v>32.075471698113205</c:v>
                </c:pt>
                <c:pt idx="3">
                  <c:v>37.037037037037038</c:v>
                </c:pt>
              </c:numCache>
            </c:numRef>
          </c:val>
        </c:ser>
        <c:ser>
          <c:idx val="2"/>
          <c:order val="2"/>
          <c:tx>
            <c:strRef>
              <c:f>'I trim'!$Y$29</c:f>
              <c:strCache>
                <c:ptCount val="1"/>
                <c:pt idx="0">
                  <c:v>Nepaž.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3"/>
              <c:layout>
                <c:manualLayout>
                  <c:x val="2.8569970037005985E-2"/>
                  <c:y val="-3.2344727118197601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lt-LT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 trim'!$V$30:$V$33</c:f>
              <c:strCache>
                <c:ptCount val="4"/>
                <c:pt idx="0">
                  <c:v>V</c:v>
                </c:pt>
                <c:pt idx="1">
                  <c:v>VI</c:v>
                </c:pt>
                <c:pt idx="2">
                  <c:v>VII</c:v>
                </c:pt>
                <c:pt idx="3">
                  <c:v>VIII</c:v>
                </c:pt>
              </c:strCache>
            </c:strRef>
          </c:cat>
          <c:val>
            <c:numRef>
              <c:f>'I trim'!$Y$30:$Y$33</c:f>
              <c:numCache>
                <c:formatCode>0.00</c:formatCode>
                <c:ptCount val="4"/>
                <c:pt idx="0">
                  <c:v>0</c:v>
                </c:pt>
                <c:pt idx="1">
                  <c:v>3.8461538461538463</c:v>
                </c:pt>
                <c:pt idx="2">
                  <c:v>16.981132075471699</c:v>
                </c:pt>
                <c:pt idx="3">
                  <c:v>18.518518518518519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25242360"/>
        <c:axId val="225239224"/>
        <c:axId val="0"/>
      </c:bar3DChart>
      <c:catAx>
        <c:axId val="225242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lt-LT"/>
          </a:p>
        </c:txPr>
        <c:crossAx val="2252392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252392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lt-LT"/>
          </a:p>
        </c:txPr>
        <c:crossAx val="22524236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8372175883286419"/>
          <c:y val="0.45000026511837538"/>
          <c:w val="0.10196785533604014"/>
          <c:h val="0.2230769638643654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lt-LT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lt-LT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3.xml"/><Relationship Id="rId13" Type="http://schemas.openxmlformats.org/officeDocument/2006/relationships/chart" Target="../charts/chart28.xml"/><Relationship Id="rId3" Type="http://schemas.openxmlformats.org/officeDocument/2006/relationships/chart" Target="../charts/chart18.xml"/><Relationship Id="rId7" Type="http://schemas.openxmlformats.org/officeDocument/2006/relationships/chart" Target="../charts/chart22.xml"/><Relationship Id="rId12" Type="http://schemas.openxmlformats.org/officeDocument/2006/relationships/chart" Target="../charts/chart27.xml"/><Relationship Id="rId2" Type="http://schemas.openxmlformats.org/officeDocument/2006/relationships/chart" Target="../charts/chart17.xml"/><Relationship Id="rId1" Type="http://schemas.openxmlformats.org/officeDocument/2006/relationships/chart" Target="../charts/chart16.xml"/><Relationship Id="rId6" Type="http://schemas.openxmlformats.org/officeDocument/2006/relationships/chart" Target="../charts/chart21.xml"/><Relationship Id="rId11" Type="http://schemas.openxmlformats.org/officeDocument/2006/relationships/chart" Target="../charts/chart26.xml"/><Relationship Id="rId5" Type="http://schemas.openxmlformats.org/officeDocument/2006/relationships/chart" Target="../charts/chart20.xml"/><Relationship Id="rId10" Type="http://schemas.openxmlformats.org/officeDocument/2006/relationships/chart" Target="../charts/chart25.xml"/><Relationship Id="rId4" Type="http://schemas.openxmlformats.org/officeDocument/2006/relationships/chart" Target="../charts/chart19.xml"/><Relationship Id="rId9" Type="http://schemas.openxmlformats.org/officeDocument/2006/relationships/chart" Target="../charts/chart2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1.xml"/><Relationship Id="rId2" Type="http://schemas.openxmlformats.org/officeDocument/2006/relationships/chart" Target="../charts/chart30.xml"/><Relationship Id="rId1" Type="http://schemas.openxmlformats.org/officeDocument/2006/relationships/chart" Target="../charts/chart29.xml"/><Relationship Id="rId6" Type="http://schemas.openxmlformats.org/officeDocument/2006/relationships/chart" Target="../charts/chart34.xml"/><Relationship Id="rId5" Type="http://schemas.openxmlformats.org/officeDocument/2006/relationships/chart" Target="../charts/chart33.xml"/><Relationship Id="rId4" Type="http://schemas.openxmlformats.org/officeDocument/2006/relationships/chart" Target="../charts/chart32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6.xml"/><Relationship Id="rId1" Type="http://schemas.openxmlformats.org/officeDocument/2006/relationships/chart" Target="../charts/chart35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9.xml"/><Relationship Id="rId7" Type="http://schemas.openxmlformats.org/officeDocument/2006/relationships/chart" Target="../charts/chart43.xml"/><Relationship Id="rId2" Type="http://schemas.openxmlformats.org/officeDocument/2006/relationships/chart" Target="../charts/chart38.xml"/><Relationship Id="rId1" Type="http://schemas.openxmlformats.org/officeDocument/2006/relationships/chart" Target="../charts/chart37.xml"/><Relationship Id="rId6" Type="http://schemas.openxmlformats.org/officeDocument/2006/relationships/chart" Target="../charts/chart42.xml"/><Relationship Id="rId5" Type="http://schemas.openxmlformats.org/officeDocument/2006/relationships/chart" Target="../charts/chart41.xml"/><Relationship Id="rId4" Type="http://schemas.openxmlformats.org/officeDocument/2006/relationships/chart" Target="../charts/chart4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77</xdr:row>
      <xdr:rowOff>85725</xdr:rowOff>
    </xdr:from>
    <xdr:to>
      <xdr:col>17</xdr:col>
      <xdr:colOff>28575</xdr:colOff>
      <xdr:row>96</xdr:row>
      <xdr:rowOff>57150</xdr:rowOff>
    </xdr:to>
    <xdr:graphicFrame macro="">
      <xdr:nvGraphicFramePr>
        <xdr:cNvPr id="6579957" name="Diagrama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295275</xdr:colOff>
      <xdr:row>108</xdr:row>
      <xdr:rowOff>104775</xdr:rowOff>
    </xdr:from>
    <xdr:to>
      <xdr:col>21</xdr:col>
      <xdr:colOff>219075</xdr:colOff>
      <xdr:row>120</xdr:row>
      <xdr:rowOff>9525</xdr:rowOff>
    </xdr:to>
    <xdr:graphicFrame macro="">
      <xdr:nvGraphicFramePr>
        <xdr:cNvPr id="6579958" name="Diagrama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514350</xdr:colOff>
      <xdr:row>140</xdr:row>
      <xdr:rowOff>0</xdr:rowOff>
    </xdr:from>
    <xdr:to>
      <xdr:col>21</xdr:col>
      <xdr:colOff>438150</xdr:colOff>
      <xdr:row>148</xdr:row>
      <xdr:rowOff>0</xdr:rowOff>
    </xdr:to>
    <xdr:graphicFrame macro="">
      <xdr:nvGraphicFramePr>
        <xdr:cNvPr id="6579959" name="Diagrama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504825</xdr:colOff>
      <xdr:row>148</xdr:row>
      <xdr:rowOff>9525</xdr:rowOff>
    </xdr:from>
    <xdr:to>
      <xdr:col>21</xdr:col>
      <xdr:colOff>428625</xdr:colOff>
      <xdr:row>157</xdr:row>
      <xdr:rowOff>76200</xdr:rowOff>
    </xdr:to>
    <xdr:graphicFrame macro="">
      <xdr:nvGraphicFramePr>
        <xdr:cNvPr id="6579960" name="Diagrama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</xdr:col>
      <xdr:colOff>581025</xdr:colOff>
      <xdr:row>163</xdr:row>
      <xdr:rowOff>19050</xdr:rowOff>
    </xdr:from>
    <xdr:to>
      <xdr:col>20</xdr:col>
      <xdr:colOff>409575</xdr:colOff>
      <xdr:row>175</xdr:row>
      <xdr:rowOff>85725</xdr:rowOff>
    </xdr:to>
    <xdr:graphicFrame macro="">
      <xdr:nvGraphicFramePr>
        <xdr:cNvPr id="6579961" name="Diagrama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12</xdr:col>
      <xdr:colOff>581025</xdr:colOff>
      <xdr:row>175</xdr:row>
      <xdr:rowOff>152400</xdr:rowOff>
    </xdr:from>
    <xdr:to>
      <xdr:col>20</xdr:col>
      <xdr:colOff>409575</xdr:colOff>
      <xdr:row>188</xdr:row>
      <xdr:rowOff>66675</xdr:rowOff>
    </xdr:to>
    <xdr:graphicFrame macro="">
      <xdr:nvGraphicFramePr>
        <xdr:cNvPr id="6579962" name="Diagrama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133350</xdr:colOff>
      <xdr:row>169</xdr:row>
      <xdr:rowOff>47625</xdr:rowOff>
    </xdr:from>
    <xdr:to>
      <xdr:col>9</xdr:col>
      <xdr:colOff>142875</xdr:colOff>
      <xdr:row>181</xdr:row>
      <xdr:rowOff>123825</xdr:rowOff>
    </xdr:to>
    <xdr:graphicFrame macro="">
      <xdr:nvGraphicFramePr>
        <xdr:cNvPr id="6579963" name="Diagrama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31</xdr:col>
      <xdr:colOff>200025</xdr:colOff>
      <xdr:row>29</xdr:row>
      <xdr:rowOff>9525</xdr:rowOff>
    </xdr:from>
    <xdr:to>
      <xdr:col>39</xdr:col>
      <xdr:colOff>400050</xdr:colOff>
      <xdr:row>50</xdr:row>
      <xdr:rowOff>0</xdr:rowOff>
    </xdr:to>
    <xdr:graphicFrame macro="">
      <xdr:nvGraphicFramePr>
        <xdr:cNvPr id="6579964" name="Diagrama 2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31</xdr:col>
      <xdr:colOff>161925</xdr:colOff>
      <xdr:row>50</xdr:row>
      <xdr:rowOff>38100</xdr:rowOff>
    </xdr:from>
    <xdr:to>
      <xdr:col>39</xdr:col>
      <xdr:colOff>314325</xdr:colOff>
      <xdr:row>66</xdr:row>
      <xdr:rowOff>95250</xdr:rowOff>
    </xdr:to>
    <xdr:graphicFrame macro="">
      <xdr:nvGraphicFramePr>
        <xdr:cNvPr id="6579965" name="Diagrama 2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22</xdr:col>
      <xdr:colOff>390525</xdr:colOff>
      <xdr:row>149</xdr:row>
      <xdr:rowOff>104775</xdr:rowOff>
    </xdr:from>
    <xdr:to>
      <xdr:col>33</xdr:col>
      <xdr:colOff>238125</xdr:colOff>
      <xdr:row>166</xdr:row>
      <xdr:rowOff>0</xdr:rowOff>
    </xdr:to>
    <xdr:graphicFrame macro="">
      <xdr:nvGraphicFramePr>
        <xdr:cNvPr id="6579966" name="Diagrama 2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20</xdr:col>
      <xdr:colOff>152400</xdr:colOff>
      <xdr:row>49</xdr:row>
      <xdr:rowOff>133350</xdr:rowOff>
    </xdr:from>
    <xdr:to>
      <xdr:col>30</xdr:col>
      <xdr:colOff>600075</xdr:colOff>
      <xdr:row>65</xdr:row>
      <xdr:rowOff>85725</xdr:rowOff>
    </xdr:to>
    <xdr:graphicFrame macro="">
      <xdr:nvGraphicFramePr>
        <xdr:cNvPr id="6579967" name="Diagrama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20</xdr:col>
      <xdr:colOff>460744</xdr:colOff>
      <xdr:row>33</xdr:row>
      <xdr:rowOff>173443</xdr:rowOff>
    </xdr:from>
    <xdr:to>
      <xdr:col>30</xdr:col>
      <xdr:colOff>513907</xdr:colOff>
      <xdr:row>49</xdr:row>
      <xdr:rowOff>81294</xdr:rowOff>
    </xdr:to>
    <xdr:graphicFrame macro="">
      <xdr:nvGraphicFramePr>
        <xdr:cNvPr id="2" name="Diagrama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20</xdr:col>
      <xdr:colOff>128476</xdr:colOff>
      <xdr:row>67</xdr:row>
      <xdr:rowOff>73761</xdr:rowOff>
    </xdr:from>
    <xdr:to>
      <xdr:col>32</xdr:col>
      <xdr:colOff>553778</xdr:colOff>
      <xdr:row>92</xdr:row>
      <xdr:rowOff>88603</xdr:rowOff>
    </xdr:to>
    <xdr:graphicFrame macro="">
      <xdr:nvGraphicFramePr>
        <xdr:cNvPr id="3" name="Diagrama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33</xdr:col>
      <xdr:colOff>95250</xdr:colOff>
      <xdr:row>84</xdr:row>
      <xdr:rowOff>95914</xdr:rowOff>
    </xdr:from>
    <xdr:to>
      <xdr:col>42</xdr:col>
      <xdr:colOff>11076</xdr:colOff>
      <xdr:row>106</xdr:row>
      <xdr:rowOff>33227</xdr:rowOff>
    </xdr:to>
    <xdr:graphicFrame macro="">
      <xdr:nvGraphicFramePr>
        <xdr:cNvPr id="4" name="Diagrama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2</xdr:col>
      <xdr:colOff>206004</xdr:colOff>
      <xdr:row>208</xdr:row>
      <xdr:rowOff>73763</xdr:rowOff>
    </xdr:from>
    <xdr:to>
      <xdr:col>17</xdr:col>
      <xdr:colOff>177208</xdr:colOff>
      <xdr:row>224</xdr:row>
      <xdr:rowOff>158824</xdr:rowOff>
    </xdr:to>
    <xdr:graphicFrame macro="">
      <xdr:nvGraphicFramePr>
        <xdr:cNvPr id="5" name="Diagrama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66675</xdr:colOff>
      <xdr:row>2</xdr:row>
      <xdr:rowOff>28575</xdr:rowOff>
    </xdr:from>
    <xdr:to>
      <xdr:col>18</xdr:col>
      <xdr:colOff>571500</xdr:colOff>
      <xdr:row>9</xdr:row>
      <xdr:rowOff>561975</xdr:rowOff>
    </xdr:to>
    <xdr:graphicFrame macro="">
      <xdr:nvGraphicFramePr>
        <xdr:cNvPr id="9168910" name="Diagrama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76200</xdr:colOff>
      <xdr:row>9</xdr:row>
      <xdr:rowOff>628650</xdr:rowOff>
    </xdr:from>
    <xdr:to>
      <xdr:col>18</xdr:col>
      <xdr:colOff>581025</xdr:colOff>
      <xdr:row>18</xdr:row>
      <xdr:rowOff>114300</xdr:rowOff>
    </xdr:to>
    <xdr:graphicFrame macro="">
      <xdr:nvGraphicFramePr>
        <xdr:cNvPr id="9168911" name="Diagrama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47625</xdr:colOff>
      <xdr:row>19</xdr:row>
      <xdr:rowOff>28575</xdr:rowOff>
    </xdr:from>
    <xdr:to>
      <xdr:col>18</xdr:col>
      <xdr:colOff>552450</xdr:colOff>
      <xdr:row>29</xdr:row>
      <xdr:rowOff>85725</xdr:rowOff>
    </xdr:to>
    <xdr:graphicFrame macro="">
      <xdr:nvGraphicFramePr>
        <xdr:cNvPr id="9168912" name="Diagrama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11</xdr:col>
      <xdr:colOff>276225</xdr:colOff>
      <xdr:row>29</xdr:row>
      <xdr:rowOff>161925</xdr:rowOff>
    </xdr:from>
    <xdr:to>
      <xdr:col>19</xdr:col>
      <xdr:colOff>19050</xdr:colOff>
      <xdr:row>40</xdr:row>
      <xdr:rowOff>85725</xdr:rowOff>
    </xdr:to>
    <xdr:graphicFrame macro="">
      <xdr:nvGraphicFramePr>
        <xdr:cNvPr id="9168913" name="Diagrama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295275</xdr:colOff>
      <xdr:row>45</xdr:row>
      <xdr:rowOff>85725</xdr:rowOff>
    </xdr:from>
    <xdr:to>
      <xdr:col>23</xdr:col>
      <xdr:colOff>533400</xdr:colOff>
      <xdr:row>64</xdr:row>
      <xdr:rowOff>142875</xdr:rowOff>
    </xdr:to>
    <xdr:graphicFrame macro="">
      <xdr:nvGraphicFramePr>
        <xdr:cNvPr id="9168914" name="Diagrama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16</xdr:col>
      <xdr:colOff>419100</xdr:colOff>
      <xdr:row>75</xdr:row>
      <xdr:rowOff>104775</xdr:rowOff>
    </xdr:from>
    <xdr:to>
      <xdr:col>30</xdr:col>
      <xdr:colOff>600075</xdr:colOff>
      <xdr:row>94</xdr:row>
      <xdr:rowOff>76200</xdr:rowOff>
    </xdr:to>
    <xdr:graphicFrame macro="">
      <xdr:nvGraphicFramePr>
        <xdr:cNvPr id="9168915" name="Diagrama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</xdr:col>
      <xdr:colOff>114300</xdr:colOff>
      <xdr:row>147</xdr:row>
      <xdr:rowOff>9525</xdr:rowOff>
    </xdr:from>
    <xdr:to>
      <xdr:col>14</xdr:col>
      <xdr:colOff>419100</xdr:colOff>
      <xdr:row>166</xdr:row>
      <xdr:rowOff>28575</xdr:rowOff>
    </xdr:to>
    <xdr:graphicFrame macro="">
      <xdr:nvGraphicFramePr>
        <xdr:cNvPr id="9168916" name="Diagrama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</xdr:col>
      <xdr:colOff>123825</xdr:colOff>
      <xdr:row>166</xdr:row>
      <xdr:rowOff>66675</xdr:rowOff>
    </xdr:from>
    <xdr:to>
      <xdr:col>14</xdr:col>
      <xdr:colOff>428625</xdr:colOff>
      <xdr:row>180</xdr:row>
      <xdr:rowOff>85725</xdr:rowOff>
    </xdr:to>
    <xdr:graphicFrame macro="">
      <xdr:nvGraphicFramePr>
        <xdr:cNvPr id="9168917" name="Diagrama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15</xdr:col>
      <xdr:colOff>304800</xdr:colOff>
      <xdr:row>119</xdr:row>
      <xdr:rowOff>114300</xdr:rowOff>
    </xdr:from>
    <xdr:to>
      <xdr:col>29</xdr:col>
      <xdr:colOff>57150</xdr:colOff>
      <xdr:row>142</xdr:row>
      <xdr:rowOff>9525</xdr:rowOff>
    </xdr:to>
    <xdr:graphicFrame macro="">
      <xdr:nvGraphicFramePr>
        <xdr:cNvPr id="9168918" name="Diagrama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20</xdr:col>
      <xdr:colOff>123824</xdr:colOff>
      <xdr:row>16</xdr:row>
      <xdr:rowOff>142875</xdr:rowOff>
    </xdr:from>
    <xdr:to>
      <xdr:col>30</xdr:col>
      <xdr:colOff>228599</xdr:colOff>
      <xdr:row>32</xdr:row>
      <xdr:rowOff>304800</xdr:rowOff>
    </xdr:to>
    <xdr:graphicFrame macro="">
      <xdr:nvGraphicFramePr>
        <xdr:cNvPr id="9168919" name="Diagrama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31</xdr:col>
      <xdr:colOff>466725</xdr:colOff>
      <xdr:row>22</xdr:row>
      <xdr:rowOff>142875</xdr:rowOff>
    </xdr:from>
    <xdr:to>
      <xdr:col>42</xdr:col>
      <xdr:colOff>9525</xdr:colOff>
      <xdr:row>35</xdr:row>
      <xdr:rowOff>0</xdr:rowOff>
    </xdr:to>
    <xdr:graphicFrame macro="">
      <xdr:nvGraphicFramePr>
        <xdr:cNvPr id="9168920" name="Diagrama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16</xdr:col>
      <xdr:colOff>485775</xdr:colOff>
      <xdr:row>94</xdr:row>
      <xdr:rowOff>161925</xdr:rowOff>
    </xdr:from>
    <xdr:to>
      <xdr:col>26</xdr:col>
      <xdr:colOff>581025</xdr:colOff>
      <xdr:row>113</xdr:row>
      <xdr:rowOff>152400</xdr:rowOff>
    </xdr:to>
    <xdr:graphicFrame macro="">
      <xdr:nvGraphicFramePr>
        <xdr:cNvPr id="9168921" name="Diagrama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</xdr:col>
      <xdr:colOff>85725</xdr:colOff>
      <xdr:row>117</xdr:row>
      <xdr:rowOff>161925</xdr:rowOff>
    </xdr:from>
    <xdr:to>
      <xdr:col>11</xdr:col>
      <xdr:colOff>504825</xdr:colOff>
      <xdr:row>137</xdr:row>
      <xdr:rowOff>38100</xdr:rowOff>
    </xdr:to>
    <xdr:graphicFrame macro="">
      <xdr:nvGraphicFramePr>
        <xdr:cNvPr id="9168922" name="Diagrama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485775</xdr:colOff>
      <xdr:row>69</xdr:row>
      <xdr:rowOff>123825</xdr:rowOff>
    </xdr:from>
    <xdr:to>
      <xdr:col>25</xdr:col>
      <xdr:colOff>9525</xdr:colOff>
      <xdr:row>88</xdr:row>
      <xdr:rowOff>95250</xdr:rowOff>
    </xdr:to>
    <xdr:graphicFrame macro="">
      <xdr:nvGraphicFramePr>
        <xdr:cNvPr id="8638526" name="Diagrama 2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22</xdr:col>
      <xdr:colOff>9525</xdr:colOff>
      <xdr:row>36</xdr:row>
      <xdr:rowOff>95250</xdr:rowOff>
    </xdr:from>
    <xdr:to>
      <xdr:col>31</xdr:col>
      <xdr:colOff>104775</xdr:colOff>
      <xdr:row>51</xdr:row>
      <xdr:rowOff>47625</xdr:rowOff>
    </xdr:to>
    <xdr:graphicFrame macro="">
      <xdr:nvGraphicFramePr>
        <xdr:cNvPr id="8638527" name="Diagrama 3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32</xdr:col>
      <xdr:colOff>190500</xdr:colOff>
      <xdr:row>33</xdr:row>
      <xdr:rowOff>133350</xdr:rowOff>
    </xdr:from>
    <xdr:to>
      <xdr:col>38</xdr:col>
      <xdr:colOff>19050</xdr:colOff>
      <xdr:row>47</xdr:row>
      <xdr:rowOff>133350</xdr:rowOff>
    </xdr:to>
    <xdr:graphicFrame macro="">
      <xdr:nvGraphicFramePr>
        <xdr:cNvPr id="8638528" name="Diagrama 3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238125</xdr:colOff>
      <xdr:row>73</xdr:row>
      <xdr:rowOff>95250</xdr:rowOff>
    </xdr:from>
    <xdr:to>
      <xdr:col>12</xdr:col>
      <xdr:colOff>342900</xdr:colOff>
      <xdr:row>95</xdr:row>
      <xdr:rowOff>38100</xdr:rowOff>
    </xdr:to>
    <xdr:graphicFrame macro="">
      <xdr:nvGraphicFramePr>
        <xdr:cNvPr id="8638529" name="Diagrama 3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29</xdr:col>
      <xdr:colOff>123825</xdr:colOff>
      <xdr:row>72</xdr:row>
      <xdr:rowOff>76200</xdr:rowOff>
    </xdr:from>
    <xdr:to>
      <xdr:col>39</xdr:col>
      <xdr:colOff>447675</xdr:colOff>
      <xdr:row>94</xdr:row>
      <xdr:rowOff>28575</xdr:rowOff>
    </xdr:to>
    <xdr:graphicFrame macro="">
      <xdr:nvGraphicFramePr>
        <xdr:cNvPr id="8638530" name="Diagrama 3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20</xdr:col>
      <xdr:colOff>273844</xdr:colOff>
      <xdr:row>52</xdr:row>
      <xdr:rowOff>63103</xdr:rowOff>
    </xdr:from>
    <xdr:to>
      <xdr:col>30</xdr:col>
      <xdr:colOff>261938</xdr:colOff>
      <xdr:row>68</xdr:row>
      <xdr:rowOff>8334</xdr:rowOff>
    </xdr:to>
    <xdr:graphicFrame macro="">
      <xdr:nvGraphicFramePr>
        <xdr:cNvPr id="2" name="Diagrama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495300</xdr:colOff>
      <xdr:row>72</xdr:row>
      <xdr:rowOff>123825</xdr:rowOff>
    </xdr:from>
    <xdr:to>
      <xdr:col>14</xdr:col>
      <xdr:colOff>571500</xdr:colOff>
      <xdr:row>104</xdr:row>
      <xdr:rowOff>95250</xdr:rowOff>
    </xdr:to>
    <xdr:graphicFrame macro="">
      <xdr:nvGraphicFramePr>
        <xdr:cNvPr id="10650" name="Diagrama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542925</xdr:colOff>
      <xdr:row>36</xdr:row>
      <xdr:rowOff>66675</xdr:rowOff>
    </xdr:from>
    <xdr:to>
      <xdr:col>14</xdr:col>
      <xdr:colOff>561975</xdr:colOff>
      <xdr:row>68</xdr:row>
      <xdr:rowOff>66675</xdr:rowOff>
    </xdr:to>
    <xdr:graphicFrame macro="">
      <xdr:nvGraphicFramePr>
        <xdr:cNvPr id="10651" name="Diagrama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295275</xdr:colOff>
      <xdr:row>39</xdr:row>
      <xdr:rowOff>142875</xdr:rowOff>
    </xdr:from>
    <xdr:to>
      <xdr:col>37</xdr:col>
      <xdr:colOff>695325</xdr:colOff>
      <xdr:row>58</xdr:row>
      <xdr:rowOff>123825</xdr:rowOff>
    </xdr:to>
    <xdr:graphicFrame macro="">
      <xdr:nvGraphicFramePr>
        <xdr:cNvPr id="7335206" name="Diagrama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38</xdr:col>
      <xdr:colOff>19050</xdr:colOff>
      <xdr:row>39</xdr:row>
      <xdr:rowOff>171450</xdr:rowOff>
    </xdr:from>
    <xdr:to>
      <xdr:col>48</xdr:col>
      <xdr:colOff>76200</xdr:colOff>
      <xdr:row>56</xdr:row>
      <xdr:rowOff>95250</xdr:rowOff>
    </xdr:to>
    <xdr:graphicFrame macro="">
      <xdr:nvGraphicFramePr>
        <xdr:cNvPr id="7335207" name="Diagrama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590550</xdr:colOff>
      <xdr:row>68</xdr:row>
      <xdr:rowOff>9525</xdr:rowOff>
    </xdr:from>
    <xdr:to>
      <xdr:col>24</xdr:col>
      <xdr:colOff>66675</xdr:colOff>
      <xdr:row>88</xdr:row>
      <xdr:rowOff>104775</xdr:rowOff>
    </xdr:to>
    <xdr:graphicFrame macro="">
      <xdr:nvGraphicFramePr>
        <xdr:cNvPr id="7335208" name="Diagrama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171450</xdr:colOff>
      <xdr:row>84</xdr:row>
      <xdr:rowOff>133350</xdr:rowOff>
    </xdr:from>
    <xdr:to>
      <xdr:col>12</xdr:col>
      <xdr:colOff>123825</xdr:colOff>
      <xdr:row>99</xdr:row>
      <xdr:rowOff>152400</xdr:rowOff>
    </xdr:to>
    <xdr:graphicFrame macro="">
      <xdr:nvGraphicFramePr>
        <xdr:cNvPr id="7335209" name="Diagrama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27</xdr:col>
      <xdr:colOff>304800</xdr:colOff>
      <xdr:row>59</xdr:row>
      <xdr:rowOff>104775</xdr:rowOff>
    </xdr:from>
    <xdr:to>
      <xdr:col>37</xdr:col>
      <xdr:colOff>771525</xdr:colOff>
      <xdr:row>76</xdr:row>
      <xdr:rowOff>47625</xdr:rowOff>
    </xdr:to>
    <xdr:graphicFrame macro="">
      <xdr:nvGraphicFramePr>
        <xdr:cNvPr id="7335210" name="Diagrama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27</xdr:col>
      <xdr:colOff>266700</xdr:colOff>
      <xdr:row>76</xdr:row>
      <xdr:rowOff>142875</xdr:rowOff>
    </xdr:from>
    <xdr:to>
      <xdr:col>37</xdr:col>
      <xdr:colOff>914400</xdr:colOff>
      <xdr:row>96</xdr:row>
      <xdr:rowOff>180975</xdr:rowOff>
    </xdr:to>
    <xdr:graphicFrame macro="">
      <xdr:nvGraphicFramePr>
        <xdr:cNvPr id="7335211" name="Diagrama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36</xdr:col>
      <xdr:colOff>619125</xdr:colOff>
      <xdr:row>4</xdr:row>
      <xdr:rowOff>200025</xdr:rowOff>
    </xdr:from>
    <xdr:to>
      <xdr:col>43</xdr:col>
      <xdr:colOff>381000</xdr:colOff>
      <xdr:row>18</xdr:row>
      <xdr:rowOff>123825</xdr:rowOff>
    </xdr:to>
    <xdr:graphicFrame macro="">
      <xdr:nvGraphicFramePr>
        <xdr:cNvPr id="7335212" name="Diagrama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apas1"/>
  <dimension ref="A1:BQ213"/>
  <sheetViews>
    <sheetView tabSelected="1" zoomScale="86" zoomScaleNormal="86" workbookViewId="0">
      <selection activeCell="C68" sqref="C68"/>
    </sheetView>
  </sheetViews>
  <sheetFormatPr defaultRowHeight="13.2" x14ac:dyDescent="0.25"/>
  <cols>
    <col min="1" max="1" width="5.6640625" style="8" customWidth="1"/>
    <col min="2" max="2" width="9.109375" style="8"/>
    <col min="3" max="3" width="8" style="8" customWidth="1"/>
    <col min="4" max="4" width="10.6640625" style="8" customWidth="1"/>
    <col min="5" max="7" width="5.6640625" style="8" customWidth="1"/>
    <col min="8" max="8" width="8" style="8" customWidth="1"/>
    <col min="9" max="11" width="5.6640625" style="8" customWidth="1"/>
    <col min="12" max="12" width="7.88671875" style="8" customWidth="1"/>
    <col min="13" max="13" width="9" style="8" customWidth="1"/>
    <col min="14" max="14" width="8.44140625" style="8" customWidth="1"/>
    <col min="15" max="19" width="5.6640625" style="8" customWidth="1"/>
    <col min="20" max="20" width="8.109375" style="8" customWidth="1"/>
    <col min="21" max="23" width="7.5546875" style="8" customWidth="1"/>
    <col min="24" max="24" width="9.109375" style="8"/>
    <col min="25" max="25" width="7.44140625" style="8" customWidth="1"/>
    <col min="26" max="30" width="5.6640625" style="8" customWidth="1"/>
    <col min="31" max="35" width="9.109375" style="8"/>
    <col min="36" max="37" width="12.33203125" style="8" customWidth="1"/>
    <col min="38" max="38" width="14.109375" style="8" customWidth="1"/>
  </cols>
  <sheetData>
    <row r="1" spans="1:69" ht="13.8" x14ac:dyDescent="0.3">
      <c r="A1" s="6"/>
      <c r="B1" s="6"/>
      <c r="C1" s="6" t="s">
        <v>213</v>
      </c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7"/>
      <c r="V1" s="7"/>
      <c r="W1" s="7"/>
      <c r="X1" s="6"/>
      <c r="Y1" s="7"/>
      <c r="Z1" s="7"/>
      <c r="AA1" s="7"/>
      <c r="AB1" s="7"/>
      <c r="AC1" s="6"/>
      <c r="AD1" s="7"/>
      <c r="AE1" s="7"/>
      <c r="AF1" s="7"/>
      <c r="AG1" s="7"/>
      <c r="AH1" s="7"/>
      <c r="AN1" s="148"/>
      <c r="AO1" s="148"/>
      <c r="AP1" s="148"/>
      <c r="AQ1" s="148"/>
      <c r="AR1" s="148"/>
      <c r="AS1" s="148"/>
      <c r="AT1" s="148"/>
      <c r="AU1" s="148"/>
      <c r="AV1" s="148"/>
      <c r="AW1" s="148"/>
      <c r="AX1" s="148"/>
      <c r="AY1" s="148"/>
      <c r="AZ1" s="148"/>
      <c r="BA1" s="148"/>
      <c r="BB1" s="148"/>
      <c r="BC1" s="148"/>
      <c r="BD1" s="148"/>
      <c r="BE1" s="148"/>
      <c r="BF1" s="148"/>
      <c r="BG1" s="148"/>
      <c r="BH1" s="150"/>
      <c r="BI1" s="150"/>
      <c r="BJ1" s="150"/>
      <c r="BK1" s="148"/>
      <c r="BL1" s="150"/>
      <c r="BM1" s="150"/>
      <c r="BN1" s="148"/>
      <c r="BO1" s="150"/>
      <c r="BP1" s="150"/>
      <c r="BQ1" s="151"/>
    </row>
    <row r="2" spans="1:69" ht="13.8" x14ac:dyDescent="0.3">
      <c r="A2" s="6"/>
      <c r="B2" s="6"/>
      <c r="C2" s="6" t="s">
        <v>127</v>
      </c>
      <c r="D2" s="6"/>
      <c r="E2" s="6"/>
      <c r="F2" s="6" t="s">
        <v>239</v>
      </c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7"/>
      <c r="V2" s="7"/>
      <c r="W2" s="7"/>
      <c r="X2" s="6"/>
      <c r="Y2" s="7"/>
      <c r="Z2" s="7"/>
      <c r="AA2" s="7"/>
      <c r="AB2" s="7"/>
      <c r="AC2" s="6"/>
      <c r="AD2" s="7"/>
      <c r="AE2" s="7"/>
      <c r="AF2" s="7"/>
      <c r="AG2" s="7"/>
      <c r="AH2" s="7"/>
      <c r="AN2" s="148"/>
      <c r="AO2" s="148"/>
      <c r="AP2" s="148"/>
      <c r="AQ2" s="148"/>
      <c r="AR2" s="148"/>
      <c r="AS2" s="148"/>
      <c r="AT2" s="148"/>
      <c r="AU2" s="148"/>
      <c r="AV2" s="148"/>
      <c r="AW2" s="148"/>
      <c r="AX2" s="148"/>
      <c r="AY2" s="148"/>
      <c r="AZ2" s="148"/>
      <c r="BA2" s="148"/>
      <c r="BB2" s="148"/>
      <c r="BC2" s="148"/>
      <c r="BD2" s="148"/>
      <c r="BE2" s="148"/>
      <c r="BF2" s="148"/>
      <c r="BG2" s="148"/>
      <c r="BH2" s="150"/>
      <c r="BI2" s="150"/>
      <c r="BJ2" s="150"/>
      <c r="BK2" s="148"/>
      <c r="BL2" s="150"/>
      <c r="BM2" s="150"/>
      <c r="BN2" s="148"/>
      <c r="BO2" s="150"/>
      <c r="BP2" s="150"/>
      <c r="BQ2" s="151"/>
    </row>
    <row r="3" spans="1:69" ht="15" customHeight="1" thickBot="1" x14ac:dyDescent="0.35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7"/>
      <c r="V3" s="7"/>
      <c r="W3" s="7"/>
      <c r="X3" s="6"/>
      <c r="Y3" s="7"/>
      <c r="Z3" s="7"/>
      <c r="AA3" s="7"/>
      <c r="AB3" s="7"/>
      <c r="AC3" s="6"/>
      <c r="AD3" s="7"/>
      <c r="AE3" s="7"/>
      <c r="AF3" s="7"/>
      <c r="AG3" s="7" t="s">
        <v>218</v>
      </c>
      <c r="AH3" s="7"/>
      <c r="AN3" s="148"/>
      <c r="AO3" s="148"/>
      <c r="AP3" s="148"/>
      <c r="AQ3" s="148"/>
      <c r="AR3" s="148"/>
      <c r="AS3" s="148"/>
      <c r="AT3" s="148"/>
      <c r="AU3" s="148"/>
      <c r="AV3" s="148"/>
      <c r="AW3" s="148"/>
      <c r="AX3" s="148"/>
      <c r="AY3" s="148"/>
      <c r="AZ3" s="148"/>
      <c r="BA3" s="148"/>
      <c r="BB3" s="148"/>
      <c r="BC3" s="148"/>
      <c r="BD3" s="148"/>
      <c r="BE3" s="148"/>
      <c r="BF3" s="148"/>
      <c r="BG3" s="148"/>
      <c r="BH3" s="150"/>
      <c r="BI3" s="150"/>
      <c r="BJ3" s="148"/>
      <c r="BK3" s="148"/>
      <c r="BL3" s="150"/>
      <c r="BM3" s="150"/>
      <c r="BN3" s="148"/>
      <c r="BO3" s="150"/>
      <c r="BP3" s="150"/>
      <c r="BQ3" s="151"/>
    </row>
    <row r="4" spans="1:69" s="40" customFormat="1" ht="17.25" customHeight="1" thickBot="1" x14ac:dyDescent="0.35">
      <c r="A4" s="739" t="s">
        <v>0</v>
      </c>
      <c r="B4" s="28" t="s">
        <v>1</v>
      </c>
      <c r="C4" s="28" t="s">
        <v>2</v>
      </c>
      <c r="D4" s="28" t="s">
        <v>3</v>
      </c>
      <c r="E4" s="702" t="s">
        <v>4</v>
      </c>
      <c r="F4" s="48" t="s">
        <v>63</v>
      </c>
      <c r="G4" s="49"/>
      <c r="H4" s="30"/>
      <c r="I4" s="30"/>
      <c r="J4" s="30" t="s">
        <v>5</v>
      </c>
      <c r="K4" s="30"/>
      <c r="L4" s="31"/>
      <c r="M4" s="705" t="s">
        <v>0</v>
      </c>
      <c r="N4" s="705" t="s">
        <v>0</v>
      </c>
      <c r="O4" s="711"/>
      <c r="P4" s="712" t="s">
        <v>6</v>
      </c>
      <c r="Q4" s="712"/>
      <c r="R4" s="712"/>
      <c r="S4" s="713"/>
      <c r="T4" s="702" t="s">
        <v>0</v>
      </c>
      <c r="U4" s="718"/>
      <c r="V4" s="719" t="s">
        <v>101</v>
      </c>
      <c r="W4" s="720"/>
      <c r="X4" s="731"/>
      <c r="Y4" s="34"/>
      <c r="Z4" s="38" t="s">
        <v>7</v>
      </c>
      <c r="AA4" s="38"/>
      <c r="AB4" s="38"/>
      <c r="AC4" s="733" t="s">
        <v>0</v>
      </c>
      <c r="AD4" s="719"/>
      <c r="AE4" s="7"/>
      <c r="AF4" s="7"/>
      <c r="AG4" s="7"/>
      <c r="AH4" s="7"/>
      <c r="AI4" s="8"/>
      <c r="AJ4" s="8"/>
      <c r="AK4" s="147"/>
      <c r="AL4" s="147"/>
      <c r="AN4" s="148"/>
      <c r="AO4" s="148"/>
      <c r="AP4" s="148"/>
      <c r="AQ4" s="148"/>
      <c r="AR4" s="148"/>
      <c r="AS4" s="148"/>
      <c r="AT4" s="148"/>
      <c r="AU4" s="152"/>
      <c r="AV4" s="153"/>
      <c r="AW4" s="153"/>
      <c r="AX4" s="153"/>
      <c r="AY4" s="148"/>
      <c r="AZ4" s="148"/>
      <c r="BA4" s="148"/>
      <c r="BB4" s="153"/>
      <c r="BC4" s="153"/>
      <c r="BD4" s="153"/>
      <c r="BE4" s="153"/>
      <c r="BF4" s="148"/>
      <c r="BG4" s="148"/>
      <c r="BH4" s="148"/>
      <c r="BI4" s="148"/>
      <c r="BJ4" s="148"/>
      <c r="BK4" s="148"/>
      <c r="BL4" s="150"/>
      <c r="BM4" s="150"/>
      <c r="BN4" s="148"/>
      <c r="BO4" s="149"/>
      <c r="BP4" s="150"/>
      <c r="BQ4" s="154"/>
    </row>
    <row r="5" spans="1:69" s="40" customFormat="1" ht="21.75" customHeight="1" thickBot="1" x14ac:dyDescent="0.35">
      <c r="A5" s="740"/>
      <c r="B5" s="42" t="s">
        <v>9</v>
      </c>
      <c r="C5" s="42"/>
      <c r="D5" s="42"/>
      <c r="E5" s="703" t="s">
        <v>10</v>
      </c>
      <c r="F5" s="776" t="s">
        <v>64</v>
      </c>
      <c r="G5" s="57" t="s">
        <v>65</v>
      </c>
      <c r="H5" s="51" t="s">
        <v>11</v>
      </c>
      <c r="I5" s="937" t="s">
        <v>223</v>
      </c>
      <c r="J5" s="43" t="s">
        <v>224</v>
      </c>
      <c r="K5" s="43" t="s">
        <v>14</v>
      </c>
      <c r="L5" s="44"/>
      <c r="M5" s="706"/>
      <c r="N5" s="706"/>
      <c r="O5" s="51" t="s">
        <v>11</v>
      </c>
      <c r="P5" s="937" t="s">
        <v>223</v>
      </c>
      <c r="Q5" s="43" t="s">
        <v>224</v>
      </c>
      <c r="R5" s="43" t="s">
        <v>14</v>
      </c>
      <c r="S5" s="44"/>
      <c r="T5" s="703"/>
      <c r="U5" s="721" t="s">
        <v>41</v>
      </c>
      <c r="V5" s="722" t="s">
        <v>102</v>
      </c>
      <c r="W5" s="723" t="s">
        <v>42</v>
      </c>
      <c r="X5" s="731" t="s">
        <v>0</v>
      </c>
      <c r="Y5" s="45" t="s">
        <v>16</v>
      </c>
      <c r="Z5" s="46" t="s">
        <v>17</v>
      </c>
      <c r="AA5" s="737" t="s">
        <v>18</v>
      </c>
      <c r="AB5" s="270" t="s">
        <v>100</v>
      </c>
      <c r="AC5" s="734"/>
      <c r="AD5" s="735" t="s">
        <v>43</v>
      </c>
      <c r="AE5" s="7"/>
      <c r="AF5" s="739" t="s">
        <v>0</v>
      </c>
      <c r="AG5" s="902" t="s">
        <v>16</v>
      </c>
      <c r="AH5" s="902" t="s">
        <v>17</v>
      </c>
      <c r="AI5" s="903" t="s">
        <v>18</v>
      </c>
      <c r="AJ5" s="904" t="s">
        <v>115</v>
      </c>
      <c r="AK5" s="147"/>
      <c r="AL5" s="147"/>
      <c r="AN5" s="148"/>
      <c r="AO5" s="155"/>
      <c r="AP5" s="155"/>
      <c r="AQ5" s="155"/>
      <c r="AR5" s="156"/>
      <c r="AS5" s="156"/>
      <c r="AT5" s="156"/>
      <c r="AU5" s="155"/>
      <c r="AV5" s="155"/>
      <c r="AW5" s="155"/>
      <c r="AX5" s="155"/>
      <c r="AY5" s="155"/>
      <c r="AZ5" s="148"/>
      <c r="BA5" s="148"/>
      <c r="BB5" s="157"/>
      <c r="BC5" s="157"/>
      <c r="BD5" s="157"/>
      <c r="BE5" s="157"/>
      <c r="BF5" s="157"/>
      <c r="BG5" s="148"/>
      <c r="BH5" s="158"/>
      <c r="BI5" s="158"/>
      <c r="BJ5" s="158"/>
      <c r="BK5" s="148"/>
      <c r="BL5" s="155"/>
      <c r="BM5" s="159"/>
      <c r="BN5" s="148"/>
      <c r="BO5" s="160"/>
      <c r="BP5" s="160"/>
      <c r="BQ5" s="154"/>
    </row>
    <row r="6" spans="1:69" ht="13.8" x14ac:dyDescent="0.3">
      <c r="A6" s="741" t="s">
        <v>20</v>
      </c>
      <c r="B6" s="10">
        <v>21</v>
      </c>
      <c r="C6" s="10">
        <v>1</v>
      </c>
      <c r="D6" s="10">
        <v>1</v>
      </c>
      <c r="E6" s="704">
        <f>B6-C6+D6</f>
        <v>21</v>
      </c>
      <c r="F6" s="777">
        <v>10</v>
      </c>
      <c r="G6" s="58">
        <v>11</v>
      </c>
      <c r="H6" s="52"/>
      <c r="I6" s="660">
        <v>17</v>
      </c>
      <c r="J6" s="660">
        <v>4</v>
      </c>
      <c r="K6" s="10"/>
      <c r="L6" s="10"/>
      <c r="M6" s="707" t="s">
        <v>20</v>
      </c>
      <c r="N6" s="707" t="s">
        <v>20</v>
      </c>
      <c r="O6" s="714">
        <f>H6*100/E6</f>
        <v>0</v>
      </c>
      <c r="P6" s="714">
        <f>I6*100/E6</f>
        <v>80.952380952380949</v>
      </c>
      <c r="Q6" s="714">
        <f>J6*100/E6</f>
        <v>19.047619047619047</v>
      </c>
      <c r="R6" s="714">
        <f>K6*100/E6</f>
        <v>0</v>
      </c>
      <c r="S6" s="715"/>
      <c r="T6" s="724" t="s">
        <v>20</v>
      </c>
      <c r="U6" s="725">
        <f>(H6+I6+J6)*100/E6</f>
        <v>100</v>
      </c>
      <c r="V6" s="726">
        <f>(H6+I6)*100/E6</f>
        <v>80.952380952380949</v>
      </c>
      <c r="W6" s="726">
        <f>(K6+L6)*100/E6</f>
        <v>0</v>
      </c>
      <c r="X6" s="732" t="s">
        <v>20</v>
      </c>
      <c r="Y6" s="10">
        <v>494</v>
      </c>
      <c r="Z6" s="10"/>
      <c r="AA6" s="738">
        <v>494</v>
      </c>
      <c r="AB6" s="13">
        <v>0</v>
      </c>
      <c r="AC6" s="732" t="s">
        <v>20</v>
      </c>
      <c r="AD6" s="736">
        <f t="shared" ref="AD6:AD26" si="0">AA6/E6</f>
        <v>23.523809523809526</v>
      </c>
      <c r="AE6" s="269"/>
      <c r="AF6" s="803" t="s">
        <v>20</v>
      </c>
      <c r="AG6" s="816">
        <f>Y6</f>
        <v>494</v>
      </c>
      <c r="AH6" s="816">
        <f>Z6</f>
        <v>0</v>
      </c>
      <c r="AI6" s="905">
        <f t="shared" ref="AI6:AI21" si="1">SUM(AG6:AH6)</f>
        <v>494</v>
      </c>
      <c r="AJ6" s="906">
        <f>AI6/E6</f>
        <v>23.523809523809526</v>
      </c>
      <c r="AK6" s="461"/>
      <c r="AL6" s="319"/>
      <c r="AN6" s="148"/>
      <c r="AO6" s="155"/>
      <c r="AP6" s="155"/>
      <c r="AQ6" s="155"/>
      <c r="AR6" s="156"/>
      <c r="AS6" s="156"/>
      <c r="AT6" s="156"/>
      <c r="AU6" s="155"/>
      <c r="AV6" s="155"/>
      <c r="AW6" s="155"/>
      <c r="AX6" s="155"/>
      <c r="AY6" s="155"/>
      <c r="AZ6" s="148"/>
      <c r="BA6" s="148"/>
      <c r="BB6" s="157"/>
      <c r="BC6" s="157"/>
      <c r="BD6" s="157"/>
      <c r="BE6" s="157"/>
      <c r="BF6" s="157"/>
      <c r="BG6" s="148"/>
      <c r="BH6" s="158"/>
      <c r="BI6" s="158"/>
      <c r="BJ6" s="158"/>
      <c r="BK6" s="148"/>
      <c r="BL6" s="155"/>
      <c r="BM6" s="159"/>
      <c r="BN6" s="148"/>
      <c r="BO6" s="160"/>
      <c r="BP6" s="160"/>
      <c r="BQ6" s="151"/>
    </row>
    <row r="7" spans="1:69" ht="13.8" x14ac:dyDescent="0.3">
      <c r="A7" s="742" t="s">
        <v>21</v>
      </c>
      <c r="B7" s="16">
        <v>21</v>
      </c>
      <c r="C7" s="16"/>
      <c r="D7" s="16">
        <v>1</v>
      </c>
      <c r="E7" s="704">
        <f t="shared" ref="E7:E26" si="2">B7-C7+D7</f>
        <v>22</v>
      </c>
      <c r="F7" s="777">
        <v>13</v>
      </c>
      <c r="G7" s="58">
        <v>9</v>
      </c>
      <c r="H7" s="938">
        <v>1</v>
      </c>
      <c r="I7" s="1">
        <v>8</v>
      </c>
      <c r="J7" s="1">
        <v>13</v>
      </c>
      <c r="K7" s="16"/>
      <c r="L7" s="16"/>
      <c r="M7" s="708" t="s">
        <v>21</v>
      </c>
      <c r="N7" s="708" t="s">
        <v>21</v>
      </c>
      <c r="O7" s="714">
        <f>H7*100/E7</f>
        <v>4.5454545454545459</v>
      </c>
      <c r="P7" s="716">
        <f>I7*100/E7</f>
        <v>36.363636363636367</v>
      </c>
      <c r="Q7" s="716">
        <f t="shared" ref="Q7:Q26" si="3">J7*100/E7</f>
        <v>59.090909090909093</v>
      </c>
      <c r="R7" s="716">
        <f t="shared" ref="R7:R26" si="4">K7*100/E7</f>
        <v>0</v>
      </c>
      <c r="S7" s="717"/>
      <c r="T7" s="727" t="s">
        <v>21</v>
      </c>
      <c r="U7" s="728">
        <f t="shared" ref="U7:U26" si="5">(H7+I7+J7)*100/E7</f>
        <v>100</v>
      </c>
      <c r="V7" s="729">
        <f t="shared" ref="V7:V25" si="6">(H7+I7)*100/E7</f>
        <v>40.909090909090907</v>
      </c>
      <c r="W7" s="729">
        <f t="shared" ref="W7:W26" si="7">(K7+L7)*100/E7</f>
        <v>0</v>
      </c>
      <c r="X7" s="708" t="s">
        <v>21</v>
      </c>
      <c r="Y7" s="16">
        <v>382</v>
      </c>
      <c r="Z7" s="16">
        <v>50</v>
      </c>
      <c r="AA7" s="738">
        <f t="shared" ref="AA7:AA26" si="8">SUM(Y7:Z7)</f>
        <v>432</v>
      </c>
      <c r="AB7" s="13">
        <v>0</v>
      </c>
      <c r="AC7" s="708" t="s">
        <v>21</v>
      </c>
      <c r="AD7" s="736">
        <f t="shared" si="0"/>
        <v>19.636363636363637</v>
      </c>
      <c r="AE7" s="269"/>
      <c r="AF7" s="742" t="s">
        <v>21</v>
      </c>
      <c r="AG7" s="816">
        <f>Y7</f>
        <v>382</v>
      </c>
      <c r="AH7" s="817"/>
      <c r="AI7" s="709">
        <f t="shared" si="1"/>
        <v>382</v>
      </c>
      <c r="AJ7" s="907">
        <f>AI7/E7</f>
        <v>17.363636363636363</v>
      </c>
      <c r="AK7" s="461"/>
      <c r="AL7" s="319"/>
      <c r="AN7" s="148"/>
      <c r="AO7" s="155"/>
      <c r="AP7" s="155"/>
      <c r="AQ7" s="155"/>
      <c r="AR7" s="156"/>
      <c r="AS7" s="156"/>
      <c r="AT7" s="156"/>
      <c r="AU7" s="155"/>
      <c r="AV7" s="155"/>
      <c r="AW7" s="155"/>
      <c r="AX7" s="155"/>
      <c r="AY7" s="155"/>
      <c r="AZ7" s="148"/>
      <c r="BA7" s="148"/>
      <c r="BB7" s="157"/>
      <c r="BC7" s="157"/>
      <c r="BD7" s="157"/>
      <c r="BE7" s="157"/>
      <c r="BF7" s="157"/>
      <c r="BG7" s="148"/>
      <c r="BH7" s="158"/>
      <c r="BI7" s="158"/>
      <c r="BJ7" s="158"/>
      <c r="BK7" s="148"/>
      <c r="BL7" s="155"/>
      <c r="BM7" s="159"/>
      <c r="BN7" s="148"/>
      <c r="BO7" s="160"/>
      <c r="BP7" s="160"/>
      <c r="BQ7" s="151"/>
    </row>
    <row r="8" spans="1:69" ht="13.8" x14ac:dyDescent="0.3">
      <c r="A8" s="742"/>
      <c r="B8" s="16"/>
      <c r="C8" s="16"/>
      <c r="D8" s="16"/>
      <c r="E8" s="704"/>
      <c r="F8" s="777"/>
      <c r="G8" s="58"/>
      <c r="H8" s="53"/>
      <c r="I8" s="16"/>
      <c r="J8" s="16"/>
      <c r="K8" s="16"/>
      <c r="L8" s="16"/>
      <c r="M8" s="708"/>
      <c r="N8" s="708"/>
      <c r="O8" s="716"/>
      <c r="P8" s="716"/>
      <c r="Q8" s="716"/>
      <c r="R8" s="716"/>
      <c r="S8" s="717"/>
      <c r="T8" s="727"/>
      <c r="U8" s="728"/>
      <c r="V8" s="729"/>
      <c r="W8" s="729"/>
      <c r="X8" s="708"/>
      <c r="Y8" s="16"/>
      <c r="Z8" s="16"/>
      <c r="AA8" s="738"/>
      <c r="AB8" s="13"/>
      <c r="AC8" s="708"/>
      <c r="AD8" s="736"/>
      <c r="AE8" s="269"/>
      <c r="AF8" s="742"/>
      <c r="AG8" s="817"/>
      <c r="AH8" s="817"/>
      <c r="AI8" s="709"/>
      <c r="AJ8" s="907"/>
      <c r="AK8" s="461"/>
      <c r="AL8" s="319"/>
      <c r="AN8" s="148"/>
      <c r="AO8" s="155"/>
      <c r="AP8" s="155"/>
      <c r="AQ8" s="155"/>
      <c r="AR8" s="156"/>
      <c r="AS8" s="156"/>
      <c r="AT8" s="156"/>
      <c r="AU8" s="155"/>
      <c r="AV8" s="155"/>
      <c r="AW8" s="155"/>
      <c r="AX8" s="155"/>
      <c r="AY8" s="155"/>
      <c r="AZ8" s="148"/>
      <c r="BA8" s="148"/>
      <c r="BB8" s="157"/>
      <c r="BC8" s="157"/>
      <c r="BD8" s="157"/>
      <c r="BE8" s="157"/>
      <c r="BF8" s="157"/>
      <c r="BG8" s="148"/>
      <c r="BH8" s="158"/>
      <c r="BI8" s="158"/>
      <c r="BJ8" s="158"/>
      <c r="BK8" s="148"/>
      <c r="BL8" s="155"/>
      <c r="BM8" s="159"/>
      <c r="BN8" s="148"/>
      <c r="BO8" s="160"/>
      <c r="BP8" s="160"/>
      <c r="BQ8" s="151"/>
    </row>
    <row r="9" spans="1:69" ht="13.8" x14ac:dyDescent="0.3">
      <c r="A9" s="742"/>
      <c r="B9" s="16"/>
      <c r="C9" s="16"/>
      <c r="D9" s="16"/>
      <c r="E9" s="704"/>
      <c r="F9" s="777"/>
      <c r="G9" s="58"/>
      <c r="H9" s="53"/>
      <c r="I9" s="16"/>
      <c r="J9" s="16"/>
      <c r="K9" s="16"/>
      <c r="L9" s="16"/>
      <c r="M9" s="708"/>
      <c r="N9" s="708"/>
      <c r="O9" s="716"/>
      <c r="P9" s="716"/>
      <c r="Q9" s="716"/>
      <c r="R9" s="716"/>
      <c r="S9" s="717"/>
      <c r="T9" s="727"/>
      <c r="U9" s="728"/>
      <c r="V9" s="729"/>
      <c r="W9" s="729"/>
      <c r="X9" s="708"/>
      <c r="Y9" s="16"/>
      <c r="Z9" s="16"/>
      <c r="AA9" s="738"/>
      <c r="AB9" s="13"/>
      <c r="AC9" s="708"/>
      <c r="AD9" s="736"/>
      <c r="AE9" s="269"/>
      <c r="AF9" s="742"/>
      <c r="AG9" s="817"/>
      <c r="AH9" s="817"/>
      <c r="AI9" s="709"/>
      <c r="AJ9" s="907"/>
      <c r="AK9" s="461"/>
      <c r="AL9" s="319"/>
      <c r="AN9" s="159"/>
      <c r="AO9" s="159"/>
      <c r="AP9" s="159"/>
      <c r="AQ9" s="159"/>
      <c r="AR9" s="156"/>
      <c r="AS9" s="159"/>
      <c r="AT9" s="159"/>
      <c r="AU9" s="159"/>
      <c r="AV9" s="159"/>
      <c r="AW9" s="159"/>
      <c r="AX9" s="159"/>
      <c r="AY9" s="159"/>
      <c r="AZ9" s="159"/>
      <c r="BA9" s="159"/>
      <c r="BB9" s="157"/>
      <c r="BC9" s="157"/>
      <c r="BD9" s="157"/>
      <c r="BE9" s="157"/>
      <c r="BF9" s="157"/>
      <c r="BG9" s="159"/>
      <c r="BH9" s="158"/>
      <c r="BI9" s="158"/>
      <c r="BJ9" s="158"/>
      <c r="BK9" s="159"/>
      <c r="BL9" s="159"/>
      <c r="BM9" s="159"/>
      <c r="BN9" s="159"/>
      <c r="BO9" s="160"/>
      <c r="BP9" s="160"/>
      <c r="BQ9" s="151"/>
    </row>
    <row r="10" spans="1:69" ht="13.8" x14ac:dyDescent="0.3">
      <c r="A10" s="743" t="s">
        <v>24</v>
      </c>
      <c r="B10" s="20">
        <f>SUM(B6:B9)</f>
        <v>42</v>
      </c>
      <c r="C10" s="20">
        <f>SUM(C6:C9)</f>
        <v>1</v>
      </c>
      <c r="D10" s="20">
        <f>SUM(D6:D9)</f>
        <v>2</v>
      </c>
      <c r="E10" s="704">
        <f t="shared" si="2"/>
        <v>43</v>
      </c>
      <c r="F10" s="743">
        <f t="shared" ref="F10:G10" si="9">SUM(F6:F9)</f>
        <v>23</v>
      </c>
      <c r="G10" s="55">
        <f t="shared" si="9"/>
        <v>20</v>
      </c>
      <c r="H10" s="54">
        <f>SUM(H6:H9)</f>
        <v>1</v>
      </c>
      <c r="I10" s="20">
        <f>SUM(I6:I9)</f>
        <v>25</v>
      </c>
      <c r="J10" s="20">
        <f>SUM(J6:J9)</f>
        <v>17</v>
      </c>
      <c r="K10" s="20">
        <f>SUM(K6:K9)</f>
        <v>0</v>
      </c>
      <c r="L10" s="20"/>
      <c r="M10" s="709" t="s">
        <v>24</v>
      </c>
      <c r="N10" s="709" t="s">
        <v>24</v>
      </c>
      <c r="O10" s="716">
        <f t="shared" ref="O10:O26" si="10">H10*100/E10</f>
        <v>2.3255813953488373</v>
      </c>
      <c r="P10" s="716">
        <f t="shared" ref="P10:P26" si="11">I10*100/E10</f>
        <v>58.139534883720927</v>
      </c>
      <c r="Q10" s="716">
        <f t="shared" si="3"/>
        <v>39.534883720930232</v>
      </c>
      <c r="R10" s="716">
        <f t="shared" si="4"/>
        <v>0</v>
      </c>
      <c r="S10" s="717"/>
      <c r="T10" s="730" t="s">
        <v>24</v>
      </c>
      <c r="U10" s="728">
        <f t="shared" si="5"/>
        <v>100</v>
      </c>
      <c r="V10" s="729">
        <f t="shared" si="6"/>
        <v>60.465116279069768</v>
      </c>
      <c r="W10" s="729">
        <f t="shared" si="7"/>
        <v>0</v>
      </c>
      <c r="X10" s="709" t="s">
        <v>24</v>
      </c>
      <c r="Y10" s="20">
        <f>SUM(Y6:Y9)</f>
        <v>876</v>
      </c>
      <c r="Z10" s="20">
        <f>SUM(Z6:Z9)</f>
        <v>50</v>
      </c>
      <c r="AA10" s="738">
        <f t="shared" si="8"/>
        <v>926</v>
      </c>
      <c r="AB10" s="22">
        <f>SUM(AB6:AB9)</f>
        <v>0</v>
      </c>
      <c r="AC10" s="709" t="s">
        <v>24</v>
      </c>
      <c r="AD10" s="736">
        <f t="shared" si="0"/>
        <v>21.534883720930232</v>
      </c>
      <c r="AE10" s="269"/>
      <c r="AF10" s="742" t="s">
        <v>25</v>
      </c>
      <c r="AG10" s="817">
        <f>Y11</f>
        <v>561</v>
      </c>
      <c r="AH10" s="817">
        <f>Z11</f>
        <v>97</v>
      </c>
      <c r="AI10" s="709">
        <f t="shared" si="1"/>
        <v>658</v>
      </c>
      <c r="AJ10" s="907">
        <f>AI10/E11</f>
        <v>27.416666666666668</v>
      </c>
      <c r="AK10" s="461"/>
      <c r="AL10" s="319"/>
      <c r="AN10" s="148"/>
      <c r="AO10" s="155"/>
      <c r="AP10" s="155"/>
      <c r="AQ10" s="155"/>
      <c r="AR10" s="156"/>
      <c r="AS10" s="156"/>
      <c r="AT10" s="156"/>
      <c r="AU10" s="155"/>
      <c r="AV10" s="155"/>
      <c r="AW10" s="155"/>
      <c r="AX10" s="155"/>
      <c r="AY10" s="155"/>
      <c r="AZ10" s="148"/>
      <c r="BA10" s="148"/>
      <c r="BB10" s="157"/>
      <c r="BC10" s="157"/>
      <c r="BD10" s="157"/>
      <c r="BE10" s="157"/>
      <c r="BF10" s="157"/>
      <c r="BG10" s="148"/>
      <c r="BH10" s="158"/>
      <c r="BI10" s="158"/>
      <c r="BJ10" s="158"/>
      <c r="BK10" s="148"/>
      <c r="BL10" s="155"/>
      <c r="BM10" s="159"/>
      <c r="BN10" s="148"/>
      <c r="BO10" s="160"/>
      <c r="BP10" s="160"/>
      <c r="BQ10" s="151"/>
    </row>
    <row r="11" spans="1:69" ht="13.8" x14ac:dyDescent="0.3">
      <c r="A11" s="742" t="s">
        <v>25</v>
      </c>
      <c r="B11" s="16">
        <v>24</v>
      </c>
      <c r="C11" s="16"/>
      <c r="D11" s="16"/>
      <c r="E11" s="704">
        <f t="shared" si="2"/>
        <v>24</v>
      </c>
      <c r="F11" s="777">
        <v>11</v>
      </c>
      <c r="G11" s="58">
        <f>E11-F11</f>
        <v>13</v>
      </c>
      <c r="H11" s="938">
        <v>4</v>
      </c>
      <c r="I11" s="1">
        <v>14</v>
      </c>
      <c r="J11" s="1">
        <v>5</v>
      </c>
      <c r="K11" s="1">
        <v>1</v>
      </c>
      <c r="L11" s="16"/>
      <c r="M11" s="708" t="s">
        <v>25</v>
      </c>
      <c r="N11" s="708" t="s">
        <v>25</v>
      </c>
      <c r="O11" s="716">
        <f t="shared" si="10"/>
        <v>16.666666666666668</v>
      </c>
      <c r="P11" s="716">
        <f t="shared" si="11"/>
        <v>58.333333333333336</v>
      </c>
      <c r="Q11" s="716">
        <f t="shared" si="3"/>
        <v>20.833333333333332</v>
      </c>
      <c r="R11" s="716">
        <f t="shared" si="4"/>
        <v>4.166666666666667</v>
      </c>
      <c r="S11" s="717"/>
      <c r="T11" s="727" t="s">
        <v>25</v>
      </c>
      <c r="U11" s="728">
        <f t="shared" si="5"/>
        <v>95.833333333333329</v>
      </c>
      <c r="V11" s="729">
        <f t="shared" si="6"/>
        <v>75</v>
      </c>
      <c r="W11" s="729">
        <f t="shared" si="7"/>
        <v>4.166666666666667</v>
      </c>
      <c r="X11" s="708" t="s">
        <v>25</v>
      </c>
      <c r="Y11" s="16">
        <v>561</v>
      </c>
      <c r="Z11" s="16">
        <v>97</v>
      </c>
      <c r="AA11" s="738">
        <f t="shared" si="8"/>
        <v>658</v>
      </c>
      <c r="AB11" s="13">
        <v>0</v>
      </c>
      <c r="AC11" s="708" t="s">
        <v>25</v>
      </c>
      <c r="AD11" s="736">
        <f t="shared" si="0"/>
        <v>27.416666666666668</v>
      </c>
      <c r="AE11" s="269"/>
      <c r="AF11" s="742" t="s">
        <v>26</v>
      </c>
      <c r="AG11" s="817">
        <f>Y12</f>
        <v>702</v>
      </c>
      <c r="AH11" s="817">
        <f>Z12</f>
        <v>58</v>
      </c>
      <c r="AI11" s="709">
        <f t="shared" si="1"/>
        <v>760</v>
      </c>
      <c r="AJ11" s="907">
        <f>AI11/E12</f>
        <v>27.142857142857142</v>
      </c>
      <c r="AK11" s="461"/>
      <c r="AL11" s="319"/>
      <c r="AN11" s="148"/>
      <c r="AO11" s="155"/>
      <c r="AP11" s="155"/>
      <c r="AQ11" s="155"/>
      <c r="AR11" s="156"/>
      <c r="AS11" s="156"/>
      <c r="AT11" s="156"/>
      <c r="AU11" s="155"/>
      <c r="AV11" s="155"/>
      <c r="AW11" s="155"/>
      <c r="AX11" s="155"/>
      <c r="AY11" s="155"/>
      <c r="AZ11" s="148"/>
      <c r="BA11" s="148"/>
      <c r="BB11" s="157"/>
      <c r="BC11" s="157"/>
      <c r="BD11" s="157"/>
      <c r="BE11" s="157"/>
      <c r="BF11" s="157"/>
      <c r="BG11" s="148"/>
      <c r="BH11" s="158"/>
      <c r="BI11" s="158"/>
      <c r="BJ11" s="158"/>
      <c r="BK11" s="148"/>
      <c r="BL11" s="155"/>
      <c r="BM11" s="159"/>
      <c r="BN11" s="148"/>
      <c r="BO11" s="160"/>
      <c r="BP11" s="160"/>
      <c r="BQ11" s="151"/>
    </row>
    <row r="12" spans="1:69" ht="13.8" x14ac:dyDescent="0.3">
      <c r="A12" s="742" t="s">
        <v>26</v>
      </c>
      <c r="B12" s="16">
        <v>28</v>
      </c>
      <c r="C12" s="16"/>
      <c r="D12" s="16"/>
      <c r="E12" s="704">
        <f t="shared" si="2"/>
        <v>28</v>
      </c>
      <c r="F12" s="777">
        <v>10</v>
      </c>
      <c r="G12" s="58">
        <f>E12-F12</f>
        <v>18</v>
      </c>
      <c r="H12" s="938">
        <v>2</v>
      </c>
      <c r="I12" s="1">
        <v>11</v>
      </c>
      <c r="J12" s="1">
        <v>14</v>
      </c>
      <c r="K12" s="1">
        <v>1</v>
      </c>
      <c r="L12" s="16"/>
      <c r="M12" s="708" t="s">
        <v>26</v>
      </c>
      <c r="N12" s="708" t="s">
        <v>26</v>
      </c>
      <c r="O12" s="716">
        <f t="shared" si="10"/>
        <v>7.1428571428571432</v>
      </c>
      <c r="P12" s="716">
        <f t="shared" si="11"/>
        <v>39.285714285714285</v>
      </c>
      <c r="Q12" s="716">
        <f t="shared" si="3"/>
        <v>50</v>
      </c>
      <c r="R12" s="716">
        <f t="shared" si="4"/>
        <v>3.5714285714285716</v>
      </c>
      <c r="S12" s="717"/>
      <c r="T12" s="727" t="s">
        <v>26</v>
      </c>
      <c r="U12" s="728">
        <f t="shared" si="5"/>
        <v>96.428571428571431</v>
      </c>
      <c r="V12" s="729">
        <f t="shared" si="6"/>
        <v>46.428571428571431</v>
      </c>
      <c r="W12" s="729">
        <f t="shared" si="7"/>
        <v>3.5714285714285716</v>
      </c>
      <c r="X12" s="708" t="s">
        <v>26</v>
      </c>
      <c r="Y12" s="16">
        <v>702</v>
      </c>
      <c r="Z12" s="16">
        <v>58</v>
      </c>
      <c r="AA12" s="738">
        <v>760</v>
      </c>
      <c r="AB12" s="13"/>
      <c r="AC12" s="708" t="s">
        <v>26</v>
      </c>
      <c r="AD12" s="736">
        <f t="shared" si="0"/>
        <v>27.142857142857142</v>
      </c>
      <c r="AE12" s="269"/>
      <c r="AF12" s="742"/>
      <c r="AG12" s="817"/>
      <c r="AH12" s="817"/>
      <c r="AI12" s="709"/>
      <c r="AJ12" s="907"/>
      <c r="AK12" s="461"/>
      <c r="AL12" s="319"/>
      <c r="AN12" s="148"/>
      <c r="AO12" s="155"/>
      <c r="AP12" s="155"/>
      <c r="AQ12" s="155"/>
      <c r="AR12" s="156"/>
      <c r="AS12" s="156"/>
      <c r="AT12" s="156"/>
      <c r="AU12" s="155"/>
      <c r="AV12" s="155"/>
      <c r="AW12" s="155"/>
      <c r="AX12" s="155"/>
      <c r="AY12" s="155"/>
      <c r="AZ12" s="148"/>
      <c r="BA12" s="148"/>
      <c r="BB12" s="157"/>
      <c r="BC12" s="157"/>
      <c r="BD12" s="157"/>
      <c r="BE12" s="157"/>
      <c r="BF12" s="157"/>
      <c r="BG12" s="148"/>
      <c r="BH12" s="158"/>
      <c r="BI12" s="158"/>
      <c r="BJ12" s="158"/>
      <c r="BK12" s="148"/>
      <c r="BL12" s="155"/>
      <c r="BM12" s="159"/>
      <c r="BN12" s="148"/>
      <c r="BO12" s="160"/>
      <c r="BP12" s="160"/>
      <c r="BQ12" s="151"/>
    </row>
    <row r="13" spans="1:69" ht="13.8" x14ac:dyDescent="0.3">
      <c r="A13" s="742"/>
      <c r="B13" s="16"/>
      <c r="C13" s="16"/>
      <c r="D13" s="16"/>
      <c r="E13" s="704"/>
      <c r="F13" s="777"/>
      <c r="G13" s="58"/>
      <c r="H13" s="53"/>
      <c r="I13" s="16"/>
      <c r="J13" s="16"/>
      <c r="K13" s="16"/>
      <c r="L13" s="16"/>
      <c r="M13" s="708"/>
      <c r="N13" s="708"/>
      <c r="O13" s="716"/>
      <c r="P13" s="716"/>
      <c r="Q13" s="716"/>
      <c r="R13" s="716"/>
      <c r="S13" s="717"/>
      <c r="T13" s="727"/>
      <c r="U13" s="728"/>
      <c r="V13" s="729"/>
      <c r="W13" s="729"/>
      <c r="X13" s="708"/>
      <c r="Y13" s="16"/>
      <c r="Z13" s="16"/>
      <c r="AA13" s="738"/>
      <c r="AB13" s="13" t="s">
        <v>226</v>
      </c>
      <c r="AC13" s="708"/>
      <c r="AD13" s="736"/>
      <c r="AE13" s="269"/>
      <c r="AF13" s="742"/>
      <c r="AG13" s="817"/>
      <c r="AH13" s="817"/>
      <c r="AI13" s="709"/>
      <c r="AJ13" s="907"/>
      <c r="AK13" s="461"/>
      <c r="AL13" s="319"/>
      <c r="AN13" s="148"/>
      <c r="AO13" s="155"/>
      <c r="AP13" s="155"/>
      <c r="AQ13" s="155"/>
      <c r="AR13" s="156"/>
      <c r="AS13" s="156"/>
      <c r="AT13" s="156"/>
      <c r="AU13" s="155"/>
      <c r="AV13" s="155"/>
      <c r="AW13" s="155"/>
      <c r="AX13" s="155"/>
      <c r="AY13" s="155"/>
      <c r="AZ13" s="148"/>
      <c r="BA13" s="148"/>
      <c r="BB13" s="157"/>
      <c r="BC13" s="157"/>
      <c r="BD13" s="157"/>
      <c r="BE13" s="157"/>
      <c r="BF13" s="157"/>
      <c r="BG13" s="148"/>
      <c r="BH13" s="158"/>
      <c r="BI13" s="158"/>
      <c r="BJ13" s="158"/>
      <c r="BK13" s="148"/>
      <c r="BL13" s="155"/>
      <c r="BM13" s="159"/>
      <c r="BN13" s="148"/>
      <c r="BO13" s="160"/>
      <c r="BP13" s="160"/>
      <c r="BQ13" s="151"/>
    </row>
    <row r="14" spans="1:69" ht="13.8" x14ac:dyDescent="0.3">
      <c r="A14" s="742"/>
      <c r="B14" s="16"/>
      <c r="C14" s="16"/>
      <c r="D14" s="16"/>
      <c r="E14" s="704"/>
      <c r="F14" s="777"/>
      <c r="G14" s="58"/>
      <c r="H14" s="53"/>
      <c r="I14" s="16"/>
      <c r="J14" s="16"/>
      <c r="K14" s="16"/>
      <c r="L14" s="16"/>
      <c r="M14" s="708"/>
      <c r="N14" s="708"/>
      <c r="O14" s="716"/>
      <c r="P14" s="716"/>
      <c r="Q14" s="716"/>
      <c r="R14" s="716"/>
      <c r="S14" s="717"/>
      <c r="T14" s="727"/>
      <c r="U14" s="728"/>
      <c r="V14" s="729"/>
      <c r="W14" s="729"/>
      <c r="X14" s="708"/>
      <c r="Y14" s="16"/>
      <c r="Z14" s="16"/>
      <c r="AA14" s="738"/>
      <c r="AB14" s="13"/>
      <c r="AC14" s="708"/>
      <c r="AD14" s="736"/>
      <c r="AE14" s="269"/>
      <c r="AF14" s="742"/>
      <c r="AG14" s="817"/>
      <c r="AH14" s="817"/>
      <c r="AI14" s="709"/>
      <c r="AJ14" s="907"/>
      <c r="AK14" s="461"/>
      <c r="AL14" s="319"/>
      <c r="AN14" s="148"/>
      <c r="AO14" s="155"/>
      <c r="AP14" s="155"/>
      <c r="AQ14" s="155"/>
      <c r="AR14" s="156"/>
      <c r="AS14" s="156"/>
      <c r="AT14" s="156"/>
      <c r="AU14" s="155"/>
      <c r="AV14" s="155"/>
      <c r="AW14" s="155"/>
      <c r="AX14" s="155"/>
      <c r="AY14" s="155"/>
      <c r="AZ14" s="148"/>
      <c r="BA14" s="148"/>
      <c r="BB14" s="157"/>
      <c r="BC14" s="157"/>
      <c r="BD14" s="157"/>
      <c r="BE14" s="157"/>
      <c r="BF14" s="157"/>
      <c r="BG14" s="148"/>
      <c r="BH14" s="158"/>
      <c r="BI14" s="158"/>
      <c r="BJ14" s="158"/>
      <c r="BK14" s="148"/>
      <c r="BL14" s="155"/>
      <c r="BM14" s="159"/>
      <c r="BN14" s="148"/>
      <c r="BO14" s="160"/>
      <c r="BP14" s="160"/>
      <c r="BQ14" s="151"/>
    </row>
    <row r="15" spans="1:69" ht="13.8" x14ac:dyDescent="0.3">
      <c r="A15" s="743" t="s">
        <v>30</v>
      </c>
      <c r="B15" s="20">
        <f>SUM(B11:B14)</f>
        <v>52</v>
      </c>
      <c r="C15" s="20">
        <f>SUM(C11:C14)</f>
        <v>0</v>
      </c>
      <c r="D15" s="20">
        <f>SUM(D11:D14)</f>
        <v>0</v>
      </c>
      <c r="E15" s="704">
        <f t="shared" si="2"/>
        <v>52</v>
      </c>
      <c r="F15" s="743">
        <f t="shared" ref="F15:G15" si="12">SUM(F11:F14)</f>
        <v>21</v>
      </c>
      <c r="G15" s="55">
        <f t="shared" si="12"/>
        <v>31</v>
      </c>
      <c r="H15" s="54">
        <f>SUM(H11:H14)</f>
        <v>6</v>
      </c>
      <c r="I15" s="20">
        <f>SUM(I11:I14)</f>
        <v>25</v>
      </c>
      <c r="J15" s="20">
        <f>SUM(J11:J14)</f>
        <v>19</v>
      </c>
      <c r="K15" s="20">
        <f>SUM(K11:K14)</f>
        <v>2</v>
      </c>
      <c r="L15" s="20"/>
      <c r="M15" s="709" t="s">
        <v>30</v>
      </c>
      <c r="N15" s="709" t="s">
        <v>30</v>
      </c>
      <c r="O15" s="716">
        <f t="shared" si="10"/>
        <v>11.538461538461538</v>
      </c>
      <c r="P15" s="716">
        <f t="shared" si="11"/>
        <v>48.07692307692308</v>
      </c>
      <c r="Q15" s="716">
        <f t="shared" si="3"/>
        <v>36.53846153846154</v>
      </c>
      <c r="R15" s="716">
        <f t="shared" si="4"/>
        <v>3.8461538461538463</v>
      </c>
      <c r="S15" s="717"/>
      <c r="T15" s="730" t="s">
        <v>30</v>
      </c>
      <c r="U15" s="728">
        <f t="shared" si="5"/>
        <v>96.15384615384616</v>
      </c>
      <c r="V15" s="729">
        <f t="shared" si="6"/>
        <v>59.615384615384613</v>
      </c>
      <c r="W15" s="729">
        <f t="shared" si="7"/>
        <v>3.8461538461538463</v>
      </c>
      <c r="X15" s="709" t="s">
        <v>30</v>
      </c>
      <c r="Y15" s="20">
        <f>SUM(Y11:Y14)</f>
        <v>1263</v>
      </c>
      <c r="Z15" s="20">
        <f>SUM(Z11:Z14)</f>
        <v>155</v>
      </c>
      <c r="AA15" s="738">
        <f t="shared" si="8"/>
        <v>1418</v>
      </c>
      <c r="AB15" s="22">
        <f>SUM(AB11:AB14)</f>
        <v>0</v>
      </c>
      <c r="AC15" s="709" t="s">
        <v>30</v>
      </c>
      <c r="AD15" s="736">
        <f t="shared" si="0"/>
        <v>27.26923076923077</v>
      </c>
      <c r="AE15" s="269"/>
      <c r="AF15" s="742" t="s">
        <v>29</v>
      </c>
      <c r="AG15" s="817">
        <f>Y16</f>
        <v>564</v>
      </c>
      <c r="AH15" s="817">
        <f>Z16</f>
        <v>169</v>
      </c>
      <c r="AI15" s="709">
        <f t="shared" si="1"/>
        <v>733</v>
      </c>
      <c r="AJ15" s="907">
        <f>AI15/E17</f>
        <v>27.148148148148149</v>
      </c>
      <c r="AK15" s="604"/>
      <c r="AL15" s="604"/>
      <c r="AN15" s="148"/>
      <c r="AO15" s="155"/>
      <c r="AP15" s="155"/>
      <c r="AQ15" s="155"/>
      <c r="AR15" s="156"/>
      <c r="AS15" s="156"/>
      <c r="AT15" s="156"/>
      <c r="AU15" s="155"/>
      <c r="AV15" s="155"/>
      <c r="AW15" s="155"/>
      <c r="AX15" s="155"/>
      <c r="AY15" s="155"/>
      <c r="AZ15" s="148"/>
      <c r="BA15" s="148"/>
      <c r="BB15" s="157"/>
      <c r="BC15" s="157"/>
      <c r="BD15" s="157"/>
      <c r="BE15" s="157"/>
      <c r="BF15" s="157"/>
      <c r="BG15" s="148"/>
      <c r="BH15" s="158"/>
      <c r="BI15" s="158"/>
      <c r="BJ15" s="158"/>
      <c r="BK15" s="148"/>
      <c r="BL15" s="155"/>
      <c r="BM15" s="159"/>
      <c r="BN15" s="148"/>
      <c r="BO15" s="160"/>
      <c r="BP15" s="160"/>
      <c r="BQ15" s="151"/>
    </row>
    <row r="16" spans="1:69" ht="13.8" x14ac:dyDescent="0.3">
      <c r="A16" s="742" t="s">
        <v>29</v>
      </c>
      <c r="B16" s="16">
        <v>28</v>
      </c>
      <c r="C16" s="16">
        <v>2</v>
      </c>
      <c r="D16" s="16"/>
      <c r="E16" s="704">
        <v>26</v>
      </c>
      <c r="F16" s="777">
        <v>12</v>
      </c>
      <c r="G16" s="58">
        <v>14</v>
      </c>
      <c r="H16" s="938">
        <v>1</v>
      </c>
      <c r="I16" s="1">
        <v>10</v>
      </c>
      <c r="J16" s="1">
        <v>10</v>
      </c>
      <c r="K16" s="1">
        <v>5</v>
      </c>
      <c r="L16" s="16"/>
      <c r="M16" s="708" t="s">
        <v>29</v>
      </c>
      <c r="N16" s="708" t="s">
        <v>29</v>
      </c>
      <c r="O16" s="716">
        <f t="shared" si="10"/>
        <v>3.8461538461538463</v>
      </c>
      <c r="P16" s="716">
        <f t="shared" si="11"/>
        <v>38.46153846153846</v>
      </c>
      <c r="Q16" s="716">
        <f t="shared" si="3"/>
        <v>38.46153846153846</v>
      </c>
      <c r="R16" s="716">
        <f t="shared" si="4"/>
        <v>19.23076923076923</v>
      </c>
      <c r="S16" s="717"/>
      <c r="T16" s="727" t="s">
        <v>29</v>
      </c>
      <c r="U16" s="728">
        <f t="shared" si="5"/>
        <v>80.769230769230774</v>
      </c>
      <c r="V16" s="729">
        <f t="shared" si="6"/>
        <v>42.307692307692307</v>
      </c>
      <c r="W16" s="729">
        <f t="shared" si="7"/>
        <v>19.23076923076923</v>
      </c>
      <c r="X16" s="708" t="s">
        <v>29</v>
      </c>
      <c r="Y16" s="16">
        <v>564</v>
      </c>
      <c r="Z16" s="16">
        <v>169</v>
      </c>
      <c r="AA16" s="738">
        <f t="shared" si="8"/>
        <v>733</v>
      </c>
      <c r="AB16" s="13"/>
      <c r="AC16" s="708" t="s">
        <v>29</v>
      </c>
      <c r="AD16" s="736">
        <f t="shared" si="0"/>
        <v>28.192307692307693</v>
      </c>
      <c r="AE16" s="269"/>
      <c r="AF16" s="742" t="s">
        <v>31</v>
      </c>
      <c r="AG16" s="817">
        <f>Y17</f>
        <v>773</v>
      </c>
      <c r="AH16" s="817">
        <f>Z17</f>
        <v>54</v>
      </c>
      <c r="AI16" s="709">
        <f t="shared" si="1"/>
        <v>827</v>
      </c>
      <c r="AJ16" s="907">
        <f>AD17</f>
        <v>30.62962962962963</v>
      </c>
      <c r="AK16" s="147"/>
      <c r="AL16" s="147"/>
      <c r="AN16" s="148"/>
      <c r="AO16" s="155"/>
      <c r="AP16" s="155"/>
      <c r="AQ16" s="155"/>
      <c r="AR16" s="156"/>
      <c r="AS16" s="156"/>
      <c r="AT16" s="156"/>
      <c r="AU16" s="155"/>
      <c r="AV16" s="155"/>
      <c r="AW16" s="155"/>
      <c r="AX16" s="155"/>
      <c r="AY16" s="155"/>
      <c r="AZ16" s="148"/>
      <c r="BA16" s="148"/>
      <c r="BB16" s="157"/>
      <c r="BC16" s="157"/>
      <c r="BD16" s="157"/>
      <c r="BE16" s="157"/>
      <c r="BF16" s="157"/>
      <c r="BG16" s="148"/>
      <c r="BH16" s="158"/>
      <c r="BI16" s="158"/>
      <c r="BJ16" s="158"/>
      <c r="BK16" s="148"/>
      <c r="BL16" s="155"/>
      <c r="BM16" s="159"/>
      <c r="BN16" s="148"/>
      <c r="BO16" s="160"/>
      <c r="BP16" s="160"/>
      <c r="BQ16" s="151"/>
    </row>
    <row r="17" spans="1:69" ht="13.8" x14ac:dyDescent="0.3">
      <c r="A17" s="742" t="s">
        <v>31</v>
      </c>
      <c r="B17" s="16">
        <v>27</v>
      </c>
      <c r="C17" s="16"/>
      <c r="D17" s="16"/>
      <c r="E17" s="704">
        <f t="shared" si="2"/>
        <v>27</v>
      </c>
      <c r="F17" s="777">
        <v>12</v>
      </c>
      <c r="G17" s="58">
        <f>E17-F17</f>
        <v>15</v>
      </c>
      <c r="H17" s="53"/>
      <c r="I17" s="1">
        <v>6</v>
      </c>
      <c r="J17" s="1">
        <v>17</v>
      </c>
      <c r="K17" s="1">
        <v>4</v>
      </c>
      <c r="L17" s="16"/>
      <c r="M17" s="708" t="s">
        <v>31</v>
      </c>
      <c r="N17" s="708" t="s">
        <v>31</v>
      </c>
      <c r="O17" s="716">
        <f t="shared" si="10"/>
        <v>0</v>
      </c>
      <c r="P17" s="716">
        <f t="shared" si="11"/>
        <v>22.222222222222221</v>
      </c>
      <c r="Q17" s="716">
        <f t="shared" si="3"/>
        <v>62.962962962962962</v>
      </c>
      <c r="R17" s="716">
        <f t="shared" si="4"/>
        <v>14.814814814814815</v>
      </c>
      <c r="S17" s="717"/>
      <c r="T17" s="727" t="s">
        <v>31</v>
      </c>
      <c r="U17" s="728">
        <f t="shared" si="5"/>
        <v>85.18518518518519</v>
      </c>
      <c r="V17" s="729">
        <f t="shared" si="6"/>
        <v>22.222222222222221</v>
      </c>
      <c r="W17" s="729">
        <f t="shared" si="7"/>
        <v>14.814814814814815</v>
      </c>
      <c r="X17" s="708" t="s">
        <v>31</v>
      </c>
      <c r="Y17" s="16">
        <v>773</v>
      </c>
      <c r="Z17" s="16">
        <v>54</v>
      </c>
      <c r="AA17" s="738">
        <f t="shared" si="8"/>
        <v>827</v>
      </c>
      <c r="AB17" s="13"/>
      <c r="AC17" s="708" t="s">
        <v>31</v>
      </c>
      <c r="AD17" s="736">
        <f t="shared" si="0"/>
        <v>30.62962962962963</v>
      </c>
      <c r="AE17" s="269"/>
      <c r="AF17" s="742"/>
      <c r="AG17" s="817"/>
      <c r="AH17" s="817"/>
      <c r="AI17" s="709"/>
      <c r="AJ17" s="907"/>
      <c r="AK17" s="147"/>
      <c r="AL17" s="147"/>
      <c r="AN17" s="148"/>
      <c r="AO17" s="155"/>
      <c r="AP17" s="155"/>
      <c r="AQ17" s="155"/>
      <c r="AR17" s="156"/>
      <c r="AS17" s="156"/>
      <c r="AT17" s="156"/>
      <c r="AU17" s="155"/>
      <c r="AV17" s="155"/>
      <c r="AW17" s="155"/>
      <c r="AX17" s="155"/>
      <c r="AY17" s="155"/>
      <c r="AZ17" s="148"/>
      <c r="BA17" s="148"/>
      <c r="BB17" s="157"/>
      <c r="BC17" s="157"/>
      <c r="BD17" s="157"/>
      <c r="BE17" s="157"/>
      <c r="BF17" s="157"/>
      <c r="BG17" s="148"/>
      <c r="BH17" s="158"/>
      <c r="BI17" s="158"/>
      <c r="BJ17" s="158"/>
      <c r="BK17" s="148"/>
      <c r="BL17" s="155"/>
      <c r="BM17" s="159"/>
      <c r="BN17" s="148"/>
      <c r="BO17" s="160"/>
      <c r="BP17" s="160"/>
      <c r="BQ17" s="151"/>
    </row>
    <row r="18" spans="1:69" ht="13.8" x14ac:dyDescent="0.3">
      <c r="A18" s="742"/>
      <c r="B18" s="16"/>
      <c r="C18" s="16"/>
      <c r="D18" s="16"/>
      <c r="E18" s="704"/>
      <c r="F18" s="777"/>
      <c r="G18" s="58"/>
      <c r="H18" s="53"/>
      <c r="I18" s="16"/>
      <c r="J18" s="16"/>
      <c r="K18" s="16"/>
      <c r="L18" s="16"/>
      <c r="M18" s="708"/>
      <c r="N18" s="708"/>
      <c r="O18" s="716"/>
      <c r="P18" s="716"/>
      <c r="Q18" s="716"/>
      <c r="R18" s="716"/>
      <c r="S18" s="717"/>
      <c r="T18" s="727"/>
      <c r="U18" s="728"/>
      <c r="V18" s="729"/>
      <c r="W18" s="729"/>
      <c r="X18" s="708"/>
      <c r="Y18" s="16"/>
      <c r="Z18" s="16"/>
      <c r="AA18" s="738"/>
      <c r="AB18" s="13"/>
      <c r="AC18" s="708"/>
      <c r="AD18" s="736"/>
      <c r="AE18" s="269"/>
      <c r="AF18" s="742" t="s">
        <v>35</v>
      </c>
      <c r="AG18" s="817">
        <f t="shared" ref="AG18:AH20" si="13">Y21</f>
        <v>786</v>
      </c>
      <c r="AH18" s="817">
        <f t="shared" si="13"/>
        <v>47</v>
      </c>
      <c r="AI18" s="709">
        <f t="shared" si="1"/>
        <v>833</v>
      </c>
      <c r="AJ18" s="907">
        <f>AI18/E21</f>
        <v>30.851851851851851</v>
      </c>
      <c r="AN18" s="148"/>
      <c r="AO18" s="155"/>
      <c r="AP18" s="155"/>
      <c r="AQ18" s="155"/>
      <c r="AR18" s="156"/>
      <c r="AS18" s="156"/>
      <c r="AT18" s="156"/>
      <c r="AU18" s="155"/>
      <c r="AV18" s="155"/>
      <c r="AW18" s="155"/>
      <c r="AX18" s="155"/>
      <c r="AY18" s="155"/>
      <c r="AZ18" s="148"/>
      <c r="BA18" s="148"/>
      <c r="BB18" s="157"/>
      <c r="BC18" s="157"/>
      <c r="BD18" s="157"/>
      <c r="BE18" s="157"/>
      <c r="BF18" s="157"/>
      <c r="BG18" s="148"/>
      <c r="BH18" s="158"/>
      <c r="BI18" s="158"/>
      <c r="BJ18" s="158"/>
      <c r="BK18" s="148"/>
      <c r="BL18" s="155"/>
      <c r="BM18" s="159"/>
      <c r="BN18" s="148"/>
      <c r="BO18" s="160"/>
      <c r="BP18" s="160"/>
      <c r="BQ18" s="151"/>
    </row>
    <row r="19" spans="1:69" ht="13.8" x14ac:dyDescent="0.3">
      <c r="A19" s="742"/>
      <c r="B19" s="16"/>
      <c r="C19" s="16"/>
      <c r="D19" s="16"/>
      <c r="E19" s="704"/>
      <c r="F19" s="777"/>
      <c r="G19" s="58"/>
      <c r="H19" s="53"/>
      <c r="I19" s="16"/>
      <c r="J19" s="16"/>
      <c r="K19" s="16"/>
      <c r="L19" s="16"/>
      <c r="M19" s="708"/>
      <c r="N19" s="708"/>
      <c r="O19" s="716"/>
      <c r="P19" s="716"/>
      <c r="Q19" s="716"/>
      <c r="R19" s="716"/>
      <c r="S19" s="717"/>
      <c r="T19" s="727"/>
      <c r="U19" s="728"/>
      <c r="V19" s="729"/>
      <c r="W19" s="729"/>
      <c r="X19" s="708"/>
      <c r="Y19" s="16"/>
      <c r="Z19" s="16"/>
      <c r="AA19" s="738"/>
      <c r="AB19" s="13"/>
      <c r="AC19" s="708"/>
      <c r="AD19" s="736"/>
      <c r="AE19" s="269"/>
      <c r="AF19" s="742" t="s">
        <v>36</v>
      </c>
      <c r="AG19" s="817">
        <f t="shared" si="13"/>
        <v>737</v>
      </c>
      <c r="AH19" s="817">
        <f t="shared" si="13"/>
        <v>33</v>
      </c>
      <c r="AI19" s="709">
        <f t="shared" si="1"/>
        <v>770</v>
      </c>
      <c r="AJ19" s="907">
        <f>AI19/E22</f>
        <v>28.518518518518519</v>
      </c>
      <c r="AN19" s="148"/>
      <c r="AO19" s="155"/>
      <c r="AP19" s="155"/>
      <c r="AQ19" s="155"/>
      <c r="AR19" s="156"/>
      <c r="AS19" s="156"/>
      <c r="AT19" s="156"/>
      <c r="AU19" s="155"/>
      <c r="AV19" s="155"/>
      <c r="AW19" s="155"/>
      <c r="AX19" s="155"/>
      <c r="AY19" s="155"/>
      <c r="AZ19" s="148"/>
      <c r="BA19" s="148"/>
      <c r="BB19" s="157"/>
      <c r="BC19" s="157"/>
      <c r="BD19" s="157"/>
      <c r="BE19" s="157"/>
      <c r="BF19" s="157"/>
      <c r="BG19" s="148"/>
      <c r="BH19" s="158"/>
      <c r="BI19" s="158"/>
      <c r="BJ19" s="158"/>
      <c r="BK19" s="148"/>
      <c r="BL19" s="155"/>
      <c r="BM19" s="159"/>
      <c r="BN19" s="148"/>
      <c r="BO19" s="160"/>
      <c r="BP19" s="160"/>
      <c r="BQ19" s="151"/>
    </row>
    <row r="20" spans="1:69" ht="13.8" x14ac:dyDescent="0.3">
      <c r="A20" s="743" t="s">
        <v>37</v>
      </c>
      <c r="B20" s="20">
        <f>SUM(B16:B19)</f>
        <v>55</v>
      </c>
      <c r="C20" s="20">
        <f>SUM(C16:C19)</f>
        <v>2</v>
      </c>
      <c r="D20" s="20">
        <f>SUM(D16:D19)</f>
        <v>0</v>
      </c>
      <c r="E20" s="704">
        <f t="shared" si="2"/>
        <v>53</v>
      </c>
      <c r="F20" s="743">
        <f t="shared" ref="F20:G20" si="14">SUM(F16:F19)</f>
        <v>24</v>
      </c>
      <c r="G20" s="55">
        <f t="shared" si="14"/>
        <v>29</v>
      </c>
      <c r="H20" s="82">
        <f>SUM(H16:H19)</f>
        <v>1</v>
      </c>
      <c r="I20" s="20">
        <f>SUM(I16:I19)</f>
        <v>16</v>
      </c>
      <c r="J20" s="20">
        <f>SUM(J16:J19)</f>
        <v>27</v>
      </c>
      <c r="K20" s="20">
        <f>SUM(K16:K19)</f>
        <v>9</v>
      </c>
      <c r="L20" s="20"/>
      <c r="M20" s="709" t="s">
        <v>37</v>
      </c>
      <c r="N20" s="709" t="s">
        <v>37</v>
      </c>
      <c r="O20" s="716">
        <f t="shared" si="10"/>
        <v>1.8867924528301887</v>
      </c>
      <c r="P20" s="716">
        <f t="shared" si="11"/>
        <v>30.188679245283019</v>
      </c>
      <c r="Q20" s="716">
        <f t="shared" si="3"/>
        <v>50.943396226415096</v>
      </c>
      <c r="R20" s="716">
        <f t="shared" si="4"/>
        <v>16.981132075471699</v>
      </c>
      <c r="S20" s="717"/>
      <c r="T20" s="730" t="s">
        <v>37</v>
      </c>
      <c r="U20" s="728">
        <f t="shared" si="5"/>
        <v>83.018867924528308</v>
      </c>
      <c r="V20" s="729">
        <f t="shared" si="6"/>
        <v>32.075471698113205</v>
      </c>
      <c r="W20" s="729">
        <f t="shared" si="7"/>
        <v>16.981132075471699</v>
      </c>
      <c r="X20" s="709" t="s">
        <v>37</v>
      </c>
      <c r="Y20" s="20">
        <f>SUM(Y16:Y19)</f>
        <v>1337</v>
      </c>
      <c r="Z20" s="20">
        <f>SUM(Z16:Z19)</f>
        <v>223</v>
      </c>
      <c r="AA20" s="738">
        <f t="shared" si="8"/>
        <v>1560</v>
      </c>
      <c r="AB20" s="22">
        <f>SUM(AB16:AB19)</f>
        <v>0</v>
      </c>
      <c r="AC20" s="709" t="s">
        <v>37</v>
      </c>
      <c r="AD20" s="736">
        <f t="shared" si="0"/>
        <v>29.433962264150942</v>
      </c>
      <c r="AE20" s="269"/>
      <c r="AF20" s="742" t="s">
        <v>38</v>
      </c>
      <c r="AG20" s="817">
        <f t="shared" si="13"/>
        <v>0</v>
      </c>
      <c r="AH20" s="817">
        <f t="shared" si="13"/>
        <v>0</v>
      </c>
      <c r="AI20" s="709">
        <f t="shared" si="1"/>
        <v>0</v>
      </c>
      <c r="AJ20" s="907" t="e">
        <f>AI20/E23</f>
        <v>#DIV/0!</v>
      </c>
      <c r="AN20" s="148"/>
      <c r="AO20" s="155"/>
      <c r="AP20" s="155"/>
      <c r="AQ20" s="155"/>
      <c r="AR20" s="156"/>
      <c r="AS20" s="156"/>
      <c r="AT20" s="156"/>
      <c r="AU20" s="155"/>
      <c r="AV20" s="155"/>
      <c r="AW20" s="155"/>
      <c r="AX20" s="155"/>
      <c r="AY20" s="155"/>
      <c r="AZ20" s="148"/>
      <c r="BA20" s="148"/>
      <c r="BB20" s="157"/>
      <c r="BC20" s="157"/>
      <c r="BD20" s="157"/>
      <c r="BE20" s="157"/>
      <c r="BF20" s="157"/>
      <c r="BG20" s="148"/>
      <c r="BH20" s="158"/>
      <c r="BI20" s="158"/>
      <c r="BJ20" s="158"/>
      <c r="BK20" s="148"/>
      <c r="BL20" s="155"/>
      <c r="BM20" s="159"/>
      <c r="BN20" s="148"/>
      <c r="BO20" s="160"/>
      <c r="BP20" s="160"/>
      <c r="BQ20" s="151"/>
    </row>
    <row r="21" spans="1:69" ht="14.4" thickBot="1" x14ac:dyDescent="0.35">
      <c r="A21" s="742" t="s">
        <v>35</v>
      </c>
      <c r="B21" s="16">
        <v>27</v>
      </c>
      <c r="C21" s="16"/>
      <c r="D21" s="16"/>
      <c r="E21" s="704">
        <f t="shared" si="2"/>
        <v>27</v>
      </c>
      <c r="F21" s="777">
        <v>12</v>
      </c>
      <c r="G21" s="58">
        <f>E21-F21</f>
        <v>15</v>
      </c>
      <c r="H21" s="938">
        <v>1</v>
      </c>
      <c r="I21" s="1">
        <v>11</v>
      </c>
      <c r="J21" s="1">
        <v>11</v>
      </c>
      <c r="K21" s="1">
        <v>4</v>
      </c>
      <c r="L21" s="16"/>
      <c r="M21" s="708" t="s">
        <v>35</v>
      </c>
      <c r="N21" s="708" t="s">
        <v>35</v>
      </c>
      <c r="O21" s="716">
        <f t="shared" si="10"/>
        <v>3.7037037037037037</v>
      </c>
      <c r="P21" s="716">
        <f t="shared" si="11"/>
        <v>40.74074074074074</v>
      </c>
      <c r="Q21" s="716">
        <f t="shared" si="3"/>
        <v>40.74074074074074</v>
      </c>
      <c r="R21" s="716">
        <f t="shared" si="4"/>
        <v>14.814814814814815</v>
      </c>
      <c r="S21" s="717"/>
      <c r="T21" s="727" t="s">
        <v>35</v>
      </c>
      <c r="U21" s="728">
        <f t="shared" si="5"/>
        <v>85.18518518518519</v>
      </c>
      <c r="V21" s="729">
        <f t="shared" si="6"/>
        <v>44.444444444444443</v>
      </c>
      <c r="W21" s="729">
        <f t="shared" si="7"/>
        <v>14.814814814814815</v>
      </c>
      <c r="X21" s="708" t="s">
        <v>35</v>
      </c>
      <c r="Y21" s="16">
        <v>786</v>
      </c>
      <c r="Z21" s="16">
        <v>47</v>
      </c>
      <c r="AA21" s="738">
        <f t="shared" si="8"/>
        <v>833</v>
      </c>
      <c r="AB21" s="13"/>
      <c r="AC21" s="708" t="s">
        <v>35</v>
      </c>
      <c r="AD21" s="736">
        <f t="shared" si="0"/>
        <v>30.851851851851851</v>
      </c>
      <c r="AE21" s="269"/>
      <c r="AF21" s="742"/>
      <c r="AG21" s="817"/>
      <c r="AH21" s="817"/>
      <c r="AI21" s="709">
        <f t="shared" si="1"/>
        <v>0</v>
      </c>
      <c r="AJ21" s="907" t="e">
        <f>AI21/E24</f>
        <v>#DIV/0!</v>
      </c>
      <c r="AN21" s="148"/>
      <c r="AO21" s="155"/>
      <c r="AP21" s="155"/>
      <c r="AQ21" s="155"/>
      <c r="AR21" s="156"/>
      <c r="AS21" s="156"/>
      <c r="AT21" s="156"/>
      <c r="AU21" s="155"/>
      <c r="AV21" s="155"/>
      <c r="AW21" s="155"/>
      <c r="AX21" s="155"/>
      <c r="AY21" s="155"/>
      <c r="AZ21" s="148"/>
      <c r="BA21" s="148"/>
      <c r="BB21" s="157"/>
      <c r="BC21" s="157"/>
      <c r="BD21" s="157"/>
      <c r="BE21" s="157"/>
      <c r="BF21" s="157"/>
      <c r="BG21" s="148"/>
      <c r="BH21" s="158"/>
      <c r="BI21" s="158"/>
      <c r="BJ21" s="158"/>
      <c r="BK21" s="148"/>
      <c r="BL21" s="155"/>
      <c r="BM21" s="159"/>
      <c r="BN21" s="148"/>
      <c r="BO21" s="160"/>
      <c r="BP21" s="160"/>
      <c r="BQ21" s="151"/>
    </row>
    <row r="22" spans="1:69" ht="14.4" thickBot="1" x14ac:dyDescent="0.35">
      <c r="A22" s="742" t="s">
        <v>36</v>
      </c>
      <c r="B22" s="16">
        <v>27</v>
      </c>
      <c r="C22" s="16">
        <v>1</v>
      </c>
      <c r="D22" s="16">
        <v>1</v>
      </c>
      <c r="E22" s="704">
        <f t="shared" si="2"/>
        <v>27</v>
      </c>
      <c r="F22" s="777">
        <v>13</v>
      </c>
      <c r="G22" s="58">
        <f>E22-F22</f>
        <v>14</v>
      </c>
      <c r="H22" s="53"/>
      <c r="I22" s="1">
        <v>8</v>
      </c>
      <c r="J22" s="1">
        <v>13</v>
      </c>
      <c r="K22" s="1">
        <v>6</v>
      </c>
      <c r="L22" s="16"/>
      <c r="M22" s="708" t="s">
        <v>36</v>
      </c>
      <c r="N22" s="708" t="s">
        <v>36</v>
      </c>
      <c r="O22" s="716">
        <f t="shared" si="10"/>
        <v>0</v>
      </c>
      <c r="P22" s="716">
        <f t="shared" si="11"/>
        <v>29.62962962962963</v>
      </c>
      <c r="Q22" s="716">
        <f t="shared" si="3"/>
        <v>48.148148148148145</v>
      </c>
      <c r="R22" s="716">
        <f t="shared" si="4"/>
        <v>22.222222222222221</v>
      </c>
      <c r="S22" s="717"/>
      <c r="T22" s="727" t="s">
        <v>36</v>
      </c>
      <c r="U22" s="728">
        <f t="shared" si="5"/>
        <v>77.777777777777771</v>
      </c>
      <c r="V22" s="729">
        <f t="shared" si="6"/>
        <v>29.62962962962963</v>
      </c>
      <c r="W22" s="729">
        <f t="shared" si="7"/>
        <v>22.222222222222221</v>
      </c>
      <c r="X22" s="708" t="s">
        <v>36</v>
      </c>
      <c r="Y22" s="16">
        <v>737</v>
      </c>
      <c r="Z22" s="16">
        <v>33</v>
      </c>
      <c r="AA22" s="738">
        <f t="shared" si="8"/>
        <v>770</v>
      </c>
      <c r="AB22" s="13">
        <v>0</v>
      </c>
      <c r="AC22" s="708" t="s">
        <v>36</v>
      </c>
      <c r="AD22" s="736">
        <f t="shared" si="0"/>
        <v>28.518518518518519</v>
      </c>
      <c r="AE22" s="269"/>
      <c r="AF22" s="739" t="s">
        <v>0</v>
      </c>
      <c r="AG22" s="902" t="s">
        <v>16</v>
      </c>
      <c r="AH22" s="902" t="s">
        <v>17</v>
      </c>
      <c r="AI22" s="903" t="s">
        <v>18</v>
      </c>
      <c r="AJ22" s="904" t="s">
        <v>115</v>
      </c>
      <c r="AK22" s="147"/>
      <c r="AL22" s="147"/>
      <c r="AN22" s="885"/>
      <c r="AO22" s="886" t="s">
        <v>16</v>
      </c>
      <c r="AP22" s="886" t="s">
        <v>17</v>
      </c>
      <c r="AQ22" s="887" t="s">
        <v>18</v>
      </c>
      <c r="AR22" s="888" t="s">
        <v>100</v>
      </c>
      <c r="AS22" s="156"/>
      <c r="AT22" s="156"/>
      <c r="AU22" s="155"/>
      <c r="AV22" s="155"/>
      <c r="AW22" s="155"/>
      <c r="AX22" s="155"/>
      <c r="AY22" s="155"/>
      <c r="AZ22" s="148"/>
      <c r="BA22" s="148"/>
      <c r="BB22" s="157"/>
      <c r="BC22" s="157"/>
      <c r="BD22" s="157"/>
      <c r="BE22" s="157"/>
      <c r="BF22" s="157"/>
      <c r="BG22" s="148"/>
      <c r="BH22" s="158"/>
      <c r="BI22" s="158"/>
      <c r="BJ22" s="158"/>
      <c r="BK22" s="148"/>
      <c r="BL22" s="155"/>
      <c r="BM22" s="159"/>
      <c r="BN22" s="148"/>
      <c r="BO22" s="160"/>
      <c r="BP22" s="160"/>
      <c r="BQ22" s="151"/>
    </row>
    <row r="23" spans="1:69" ht="13.8" x14ac:dyDescent="0.3">
      <c r="A23" s="742"/>
      <c r="B23" s="16"/>
      <c r="C23" s="16"/>
      <c r="D23" s="16"/>
      <c r="E23" s="704"/>
      <c r="F23" s="777"/>
      <c r="G23" s="58"/>
      <c r="H23" s="53"/>
      <c r="I23" s="16"/>
      <c r="J23" s="16"/>
      <c r="K23" s="16"/>
      <c r="L23" s="16"/>
      <c r="M23" s="708"/>
      <c r="N23" s="708"/>
      <c r="O23" s="716"/>
      <c r="P23" s="716"/>
      <c r="Q23" s="716"/>
      <c r="R23" s="716"/>
      <c r="S23" s="717"/>
      <c r="T23" s="727"/>
      <c r="U23" s="728"/>
      <c r="V23" s="729"/>
      <c r="W23" s="729"/>
      <c r="X23" s="708"/>
      <c r="Y23" s="16"/>
      <c r="Z23" s="16"/>
      <c r="AA23" s="738">
        <v>1</v>
      </c>
      <c r="AB23" s="13"/>
      <c r="AC23" s="708"/>
      <c r="AD23" s="736"/>
      <c r="AE23" s="269"/>
      <c r="AF23" s="908" t="s">
        <v>104</v>
      </c>
      <c r="AG23" s="909">
        <f>SUM(AG6:AG9)</f>
        <v>876</v>
      </c>
      <c r="AH23" s="909">
        <f>SUM(AH6:AH9)</f>
        <v>0</v>
      </c>
      <c r="AI23" s="909">
        <f>SUM(AI6:AI9)</f>
        <v>876</v>
      </c>
      <c r="AJ23" s="910">
        <f>AI23/E10</f>
        <v>20.372093023255815</v>
      </c>
      <c r="AK23" s="147"/>
      <c r="AL23" s="147"/>
      <c r="AN23" s="889" t="s">
        <v>121</v>
      </c>
      <c r="AO23" s="890">
        <f>Y26</f>
        <v>4999</v>
      </c>
      <c r="AP23" s="890">
        <f>Z26</f>
        <v>508</v>
      </c>
      <c r="AQ23" s="891">
        <f>SUM(AI23:AI26)</f>
        <v>5457</v>
      </c>
      <c r="AR23" s="892"/>
      <c r="AS23" s="156"/>
      <c r="AT23" s="156"/>
      <c r="AU23" s="155"/>
      <c r="AV23" s="155"/>
      <c r="AW23" s="155"/>
      <c r="AX23" s="155"/>
      <c r="AY23" s="155"/>
      <c r="AZ23" s="148"/>
      <c r="BA23" s="148"/>
      <c r="BB23" s="157"/>
      <c r="BC23" s="157"/>
      <c r="BD23" s="157"/>
      <c r="BE23" s="157"/>
      <c r="BF23" s="157"/>
      <c r="BG23" s="148"/>
      <c r="BH23" s="158"/>
      <c r="BI23" s="158"/>
      <c r="BJ23" s="158"/>
      <c r="BK23" s="148"/>
      <c r="BL23" s="155"/>
      <c r="BM23" s="159"/>
      <c r="BN23" s="148"/>
      <c r="BO23" s="160"/>
      <c r="BP23" s="160"/>
      <c r="BQ23" s="151"/>
    </row>
    <row r="24" spans="1:69" ht="13.8" x14ac:dyDescent="0.3">
      <c r="A24" s="742"/>
      <c r="B24" s="16"/>
      <c r="C24" s="16"/>
      <c r="D24" s="16"/>
      <c r="E24" s="704"/>
      <c r="F24" s="777"/>
      <c r="G24" s="58"/>
      <c r="H24" s="53"/>
      <c r="I24" s="16"/>
      <c r="J24" s="16"/>
      <c r="K24" s="16"/>
      <c r="L24" s="16"/>
      <c r="M24" s="708"/>
      <c r="N24" s="708"/>
      <c r="O24" s="716"/>
      <c r="P24" s="716"/>
      <c r="Q24" s="716"/>
      <c r="R24" s="716"/>
      <c r="S24" s="717"/>
      <c r="T24" s="727"/>
      <c r="U24" s="728"/>
      <c r="V24" s="729"/>
      <c r="W24" s="729"/>
      <c r="X24" s="708"/>
      <c r="Y24" s="16"/>
      <c r="Z24" s="16"/>
      <c r="AA24" s="738"/>
      <c r="AB24" s="13"/>
      <c r="AC24" s="708"/>
      <c r="AD24" s="736"/>
      <c r="AE24" s="269"/>
      <c r="AF24" s="908" t="s">
        <v>176</v>
      </c>
      <c r="AG24" s="909">
        <f>SUM(AG10:AG13)</f>
        <v>1263</v>
      </c>
      <c r="AH24" s="909">
        <f>SUM(AH10:AH13)</f>
        <v>155</v>
      </c>
      <c r="AI24" s="909">
        <f>SUM(AG24:AH24)</f>
        <v>1418</v>
      </c>
      <c r="AJ24" s="910">
        <f>AI24/E11</f>
        <v>59.083333333333336</v>
      </c>
      <c r="AK24" s="477"/>
      <c r="AL24" s="319"/>
      <c r="AN24" s="893"/>
      <c r="AO24" s="894"/>
      <c r="AP24" s="894"/>
      <c r="AQ24" s="894"/>
      <c r="AR24" s="895"/>
      <c r="AS24" s="156"/>
      <c r="AT24" s="156"/>
      <c r="AU24" s="155"/>
      <c r="AV24" s="155"/>
      <c r="AW24" s="155"/>
      <c r="AX24" s="155"/>
      <c r="AY24" s="155"/>
      <c r="AZ24" s="148"/>
      <c r="BA24" s="148"/>
      <c r="BB24" s="157"/>
      <c r="BC24" s="157"/>
      <c r="BD24" s="157"/>
      <c r="BE24" s="157"/>
      <c r="BF24" s="157"/>
      <c r="BG24" s="148"/>
      <c r="BH24" s="158"/>
      <c r="BI24" s="158"/>
      <c r="BJ24" s="158"/>
      <c r="BK24" s="148"/>
      <c r="BL24" s="155"/>
      <c r="BM24" s="159"/>
      <c r="BN24" s="148"/>
      <c r="BO24" s="160"/>
      <c r="BP24" s="160"/>
      <c r="BQ24" s="151"/>
    </row>
    <row r="25" spans="1:69" ht="14.4" thickBot="1" x14ac:dyDescent="0.35">
      <c r="A25" s="238" t="s">
        <v>37</v>
      </c>
      <c r="B25" s="239">
        <f>SUM(B21:B24)</f>
        <v>54</v>
      </c>
      <c r="C25" s="239">
        <f>SUM(C21:C24)</f>
        <v>1</v>
      </c>
      <c r="D25" s="239">
        <f>SUM(D21:D24)</f>
        <v>1</v>
      </c>
      <c r="E25" s="240">
        <f t="shared" si="2"/>
        <v>54</v>
      </c>
      <c r="F25" s="238">
        <f t="shared" ref="F25:K25" si="15">SUM(F21:F24)</f>
        <v>25</v>
      </c>
      <c r="G25" s="241">
        <f t="shared" si="15"/>
        <v>29</v>
      </c>
      <c r="H25" s="242">
        <f t="shared" si="15"/>
        <v>1</v>
      </c>
      <c r="I25" s="239">
        <f t="shared" si="15"/>
        <v>19</v>
      </c>
      <c r="J25" s="239">
        <f t="shared" si="15"/>
        <v>24</v>
      </c>
      <c r="K25" s="239">
        <f t="shared" si="15"/>
        <v>10</v>
      </c>
      <c r="L25" s="239"/>
      <c r="M25" s="710" t="s">
        <v>37</v>
      </c>
      <c r="N25" s="710" t="s">
        <v>37</v>
      </c>
      <c r="O25" s="243">
        <f t="shared" si="10"/>
        <v>1.8518518518518519</v>
      </c>
      <c r="P25" s="243">
        <f t="shared" si="11"/>
        <v>35.185185185185183</v>
      </c>
      <c r="Q25" s="243">
        <f t="shared" si="3"/>
        <v>44.444444444444443</v>
      </c>
      <c r="R25" s="243">
        <f t="shared" si="4"/>
        <v>18.518518518518519</v>
      </c>
      <c r="S25" s="244"/>
      <c r="T25" s="245" t="s">
        <v>37</v>
      </c>
      <c r="U25" s="246">
        <f t="shared" si="5"/>
        <v>81.481481481481481</v>
      </c>
      <c r="V25" s="247">
        <f t="shared" si="6"/>
        <v>37.037037037037038</v>
      </c>
      <c r="W25" s="247">
        <f t="shared" si="7"/>
        <v>18.518518518518519</v>
      </c>
      <c r="X25" s="239" t="s">
        <v>37</v>
      </c>
      <c r="Y25" s="239">
        <f>SUM(Y21:Y24)</f>
        <v>1523</v>
      </c>
      <c r="Z25" s="239">
        <f>SUM(Z21:Z24)</f>
        <v>80</v>
      </c>
      <c r="AA25" s="248">
        <f t="shared" si="8"/>
        <v>1603</v>
      </c>
      <c r="AB25" s="248">
        <f>SUM(AB21:AB24)</f>
        <v>0</v>
      </c>
      <c r="AC25" s="239" t="s">
        <v>37</v>
      </c>
      <c r="AD25" s="249">
        <f t="shared" si="0"/>
        <v>29.685185185185187</v>
      </c>
      <c r="AE25" s="291"/>
      <c r="AF25" s="908" t="s">
        <v>106</v>
      </c>
      <c r="AG25" s="909">
        <f>SUM(AG14:AG17)</f>
        <v>1337</v>
      </c>
      <c r="AH25" s="909">
        <f>SUM(AH14:AH17)</f>
        <v>223</v>
      </c>
      <c r="AI25" s="909">
        <f>SUM(AI14:AI17)</f>
        <v>1560</v>
      </c>
      <c r="AJ25" s="910">
        <f>AI25/E20</f>
        <v>29.433962264150942</v>
      </c>
      <c r="AK25" s="477"/>
      <c r="AL25" s="319"/>
      <c r="AN25" s="896" t="s">
        <v>18</v>
      </c>
      <c r="AO25" s="897">
        <f>SUM(AO23:AO24)</f>
        <v>4999</v>
      </c>
      <c r="AP25" s="897">
        <f>SUM(AP23:AP24)</f>
        <v>508</v>
      </c>
      <c r="AQ25" s="897">
        <f>SUM(AQ23:AQ24)</f>
        <v>5457</v>
      </c>
      <c r="AR25" s="898"/>
      <c r="AS25" s="159"/>
      <c r="AT25" s="159"/>
      <c r="AU25" s="159"/>
      <c r="AV25" s="159"/>
      <c r="AW25" s="159"/>
      <c r="AX25" s="159"/>
      <c r="AY25" s="159"/>
      <c r="AZ25" s="161"/>
      <c r="BA25" s="161"/>
      <c r="BB25" s="157"/>
      <c r="BC25" s="157"/>
      <c r="BD25" s="157"/>
      <c r="BE25" s="157"/>
      <c r="BF25" s="157"/>
      <c r="BG25" s="161"/>
      <c r="BH25" s="158"/>
      <c r="BI25" s="158"/>
      <c r="BJ25" s="158"/>
      <c r="BK25" s="161"/>
      <c r="BL25" s="159"/>
      <c r="BM25" s="159"/>
      <c r="BN25" s="161"/>
      <c r="BO25" s="160"/>
      <c r="BP25" s="160"/>
      <c r="BQ25" s="151"/>
    </row>
    <row r="26" spans="1:69" ht="14.4" thickBot="1" x14ac:dyDescent="0.35">
      <c r="A26" s="250" t="s">
        <v>40</v>
      </c>
      <c r="B26" s="300">
        <f>B10+B15+B20+B25</f>
        <v>203</v>
      </c>
      <c r="C26" s="300">
        <f>C10+C15+C20+C25</f>
        <v>4</v>
      </c>
      <c r="D26" s="300">
        <f>D10+D15+D20+D25</f>
        <v>3</v>
      </c>
      <c r="E26" s="301">
        <f t="shared" si="2"/>
        <v>202</v>
      </c>
      <c r="F26" s="302">
        <f t="shared" ref="F26:K26" si="16">F10+F15+F20+F25</f>
        <v>93</v>
      </c>
      <c r="G26" s="303">
        <f t="shared" si="16"/>
        <v>109</v>
      </c>
      <c r="H26" s="252">
        <f t="shared" si="16"/>
        <v>9</v>
      </c>
      <c r="I26" s="251">
        <f t="shared" si="16"/>
        <v>85</v>
      </c>
      <c r="J26" s="251">
        <f t="shared" si="16"/>
        <v>87</v>
      </c>
      <c r="K26" s="251">
        <f t="shared" si="16"/>
        <v>21</v>
      </c>
      <c r="L26" s="251"/>
      <c r="M26" s="253" t="s">
        <v>40</v>
      </c>
      <c r="N26" s="253" t="s">
        <v>40</v>
      </c>
      <c r="O26" s="254">
        <f t="shared" si="10"/>
        <v>4.4554455445544559</v>
      </c>
      <c r="P26" s="254">
        <f t="shared" si="11"/>
        <v>42.079207920792079</v>
      </c>
      <c r="Q26" s="254">
        <f t="shared" si="3"/>
        <v>43.069306930693067</v>
      </c>
      <c r="R26" s="254">
        <f t="shared" si="4"/>
        <v>10.396039603960396</v>
      </c>
      <c r="S26" s="255"/>
      <c r="T26" s="256" t="s">
        <v>40</v>
      </c>
      <c r="U26" s="257">
        <f t="shared" si="5"/>
        <v>89.603960396039611</v>
      </c>
      <c r="V26" s="258">
        <f>(H26+I26)*100/E26</f>
        <v>46.534653465346537</v>
      </c>
      <c r="W26" s="258">
        <f t="shared" si="7"/>
        <v>10.396039603960396</v>
      </c>
      <c r="X26" s="253" t="s">
        <v>40</v>
      </c>
      <c r="Y26" s="251">
        <f>Y10+Y15+Y20+Y25</f>
        <v>4999</v>
      </c>
      <c r="Z26" s="251">
        <f>Z10+Z15+Z20+Z25</f>
        <v>508</v>
      </c>
      <c r="AA26" s="251">
        <f t="shared" si="8"/>
        <v>5507</v>
      </c>
      <c r="AB26" s="251">
        <f>SUM(AB25,AB20,AB15,AB10)</f>
        <v>0</v>
      </c>
      <c r="AC26" s="253" t="s">
        <v>40</v>
      </c>
      <c r="AD26" s="259">
        <f t="shared" si="0"/>
        <v>27.262376237623762</v>
      </c>
      <c r="AE26" s="479"/>
      <c r="AF26" s="911" t="s">
        <v>107</v>
      </c>
      <c r="AG26" s="912">
        <f>SUM(AG18:AG21)</f>
        <v>1523</v>
      </c>
      <c r="AH26" s="912">
        <f>SUM(AH18:AH21)</f>
        <v>80</v>
      </c>
      <c r="AI26" s="912">
        <f>SUM(AI18:AI21)</f>
        <v>1603</v>
      </c>
      <c r="AJ26" s="913">
        <f>AI26/E25</f>
        <v>29.685185185185187</v>
      </c>
      <c r="AK26" s="477"/>
      <c r="AL26" s="319"/>
      <c r="AN26" s="899" t="s">
        <v>125</v>
      </c>
      <c r="AO26" s="900"/>
      <c r="AP26" s="900"/>
      <c r="AQ26" s="900"/>
      <c r="AR26" s="901"/>
      <c r="AS26" s="151"/>
      <c r="AT26" s="151"/>
      <c r="AU26" s="151"/>
      <c r="AV26" s="151"/>
      <c r="AW26" s="151"/>
      <c r="AX26" s="151"/>
      <c r="AY26" s="151"/>
      <c r="AZ26" s="151"/>
      <c r="BA26" s="151"/>
      <c r="BB26" s="151"/>
      <c r="BC26" s="151"/>
      <c r="BD26" s="151"/>
      <c r="BE26" s="151"/>
      <c r="BF26" s="151"/>
      <c r="BG26" s="151"/>
      <c r="BH26" s="151"/>
      <c r="BI26" s="151"/>
      <c r="BJ26" s="151"/>
      <c r="BK26" s="151"/>
      <c r="BL26" s="151"/>
      <c r="BM26" s="151"/>
      <c r="BN26" s="151"/>
      <c r="BO26" s="151"/>
      <c r="BP26" s="151"/>
      <c r="BQ26" s="151"/>
    </row>
    <row r="27" spans="1:69" ht="13.8" x14ac:dyDescent="0.3">
      <c r="A27" s="6"/>
      <c r="B27" s="850" t="s">
        <v>118</v>
      </c>
      <c r="C27" s="870" t="s">
        <v>119</v>
      </c>
      <c r="D27" s="870" t="s">
        <v>120</v>
      </c>
      <c r="E27" s="870" t="s">
        <v>18</v>
      </c>
      <c r="F27" s="870" t="s">
        <v>69</v>
      </c>
      <c r="G27" s="871" t="s">
        <v>70</v>
      </c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7"/>
      <c r="V27" s="7"/>
      <c r="W27" s="7"/>
      <c r="X27" s="6"/>
      <c r="Y27" s="7"/>
      <c r="Z27" s="7"/>
      <c r="AA27" s="7"/>
      <c r="AB27" s="7"/>
      <c r="AC27" s="6"/>
      <c r="AD27" s="7"/>
      <c r="AE27" s="7"/>
      <c r="AF27" s="464"/>
      <c r="AG27" s="463"/>
      <c r="AH27" s="463"/>
      <c r="AI27" s="462"/>
      <c r="AJ27" s="463"/>
      <c r="AK27" s="478"/>
      <c r="AL27" s="319"/>
    </row>
    <row r="28" spans="1:69" ht="13.8" thickBot="1" x14ac:dyDescent="0.3">
      <c r="A28" s="8" t="s">
        <v>121</v>
      </c>
      <c r="B28" s="872">
        <f t="shared" ref="B28:G28" si="17">B26</f>
        <v>203</v>
      </c>
      <c r="C28" s="873">
        <f t="shared" si="17"/>
        <v>4</v>
      </c>
      <c r="D28" s="873">
        <f t="shared" si="17"/>
        <v>3</v>
      </c>
      <c r="E28" s="873">
        <f t="shared" si="17"/>
        <v>202</v>
      </c>
      <c r="F28" s="873">
        <f t="shared" si="17"/>
        <v>93</v>
      </c>
      <c r="G28" s="874">
        <f t="shared" si="17"/>
        <v>109</v>
      </c>
      <c r="AF28" s="464"/>
      <c r="AG28" s="463"/>
      <c r="AH28" s="463"/>
      <c r="AI28" s="463"/>
      <c r="AJ28" s="463"/>
      <c r="AK28" s="147"/>
      <c r="AL28" s="147"/>
    </row>
    <row r="29" spans="1:69" ht="14.4" thickBot="1" x14ac:dyDescent="0.35">
      <c r="L29" s="8" t="s">
        <v>245</v>
      </c>
      <c r="V29" s="875" t="s">
        <v>111</v>
      </c>
      <c r="W29" s="876" t="s">
        <v>108</v>
      </c>
      <c r="X29" s="877" t="s">
        <v>109</v>
      </c>
      <c r="Y29" s="878" t="s">
        <v>110</v>
      </c>
      <c r="AF29" s="465"/>
      <c r="AG29" s="466"/>
      <c r="AH29" s="466"/>
      <c r="AI29" s="466"/>
      <c r="AJ29" s="466"/>
      <c r="AK29" s="147"/>
      <c r="AL29" s="147"/>
    </row>
    <row r="30" spans="1:69" ht="14.4" thickBot="1" x14ac:dyDescent="0.35">
      <c r="V30" s="879" t="s">
        <v>112</v>
      </c>
      <c r="W30" s="880">
        <f>U10</f>
        <v>100</v>
      </c>
      <c r="X30" s="880">
        <f>V10</f>
        <v>60.465116279069768</v>
      </c>
      <c r="Y30" s="880">
        <f>W10</f>
        <v>0</v>
      </c>
      <c r="AF30" s="409"/>
      <c r="AG30" s="460"/>
      <c r="AH30" s="460"/>
      <c r="AI30" s="460"/>
      <c r="AJ30" s="460"/>
    </row>
    <row r="31" spans="1:69" s="91" customFormat="1" ht="13.8" thickBot="1" x14ac:dyDescent="0.35">
      <c r="A31" s="744" t="s">
        <v>0</v>
      </c>
      <c r="B31" s="60" t="s">
        <v>1</v>
      </c>
      <c r="C31" s="60" t="s">
        <v>2</v>
      </c>
      <c r="D31" s="60" t="s">
        <v>3</v>
      </c>
      <c r="E31" s="749" t="s">
        <v>4</v>
      </c>
      <c r="F31" s="62" t="s">
        <v>66</v>
      </c>
      <c r="G31" s="63"/>
      <c r="H31" s="744" t="s">
        <v>0</v>
      </c>
      <c r="I31" s="88"/>
      <c r="J31" s="89" t="s">
        <v>7</v>
      </c>
      <c r="K31" s="89"/>
      <c r="L31" s="89"/>
      <c r="M31" s="59" t="s">
        <v>8</v>
      </c>
      <c r="N31" s="62"/>
      <c r="O31" s="88"/>
      <c r="P31" s="64"/>
      <c r="Q31" s="65" t="s">
        <v>5</v>
      </c>
      <c r="R31" s="766"/>
      <c r="S31" s="767"/>
      <c r="T31" s="768" t="s">
        <v>109</v>
      </c>
      <c r="U31" s="132" t="s">
        <v>98</v>
      </c>
      <c r="V31" s="881" t="s">
        <v>113</v>
      </c>
      <c r="W31" s="882">
        <f>U15</f>
        <v>96.15384615384616</v>
      </c>
      <c r="X31" s="882">
        <f>V15</f>
        <v>59.615384615384613</v>
      </c>
      <c r="Y31" s="882">
        <f>W15</f>
        <v>3.8461538461538463</v>
      </c>
      <c r="Z31" s="90"/>
      <c r="AA31" s="90"/>
      <c r="AB31" s="90"/>
      <c r="AC31" s="90"/>
      <c r="AD31" s="409"/>
      <c r="AE31" s="409"/>
      <c r="AF31" s="461"/>
      <c r="AG31" s="461"/>
      <c r="AH31" s="461"/>
      <c r="AI31" s="461"/>
      <c r="AJ31" s="461"/>
      <c r="AK31" s="90"/>
      <c r="AL31" s="90"/>
    </row>
    <row r="32" spans="1:69" s="91" customFormat="1" ht="13.8" thickBot="1" x14ac:dyDescent="0.35">
      <c r="A32" s="745"/>
      <c r="B32" s="67" t="s">
        <v>9</v>
      </c>
      <c r="C32" s="67"/>
      <c r="D32" s="67"/>
      <c r="E32" s="750" t="s">
        <v>10</v>
      </c>
      <c r="F32" s="69" t="s">
        <v>64</v>
      </c>
      <c r="G32" s="69" t="s">
        <v>65</v>
      </c>
      <c r="H32" s="753"/>
      <c r="I32" s="92" t="s">
        <v>16</v>
      </c>
      <c r="J32" s="93" t="s">
        <v>17</v>
      </c>
      <c r="K32" s="757" t="s">
        <v>18</v>
      </c>
      <c r="L32" s="745"/>
      <c r="M32" s="758" t="s">
        <v>19</v>
      </c>
      <c r="N32" s="632" t="s">
        <v>225</v>
      </c>
      <c r="O32" s="71" t="s">
        <v>198</v>
      </c>
      <c r="P32" s="72" t="s">
        <v>199</v>
      </c>
      <c r="Q32" s="73" t="s">
        <v>197</v>
      </c>
      <c r="R32" s="769"/>
      <c r="S32" s="769"/>
      <c r="T32" s="770"/>
      <c r="U32" s="90" t="s">
        <v>99</v>
      </c>
      <c r="V32" s="881" t="s">
        <v>114</v>
      </c>
      <c r="W32" s="882">
        <f>U20</f>
        <v>83.018867924528308</v>
      </c>
      <c r="X32" s="882">
        <f>V20</f>
        <v>32.075471698113205</v>
      </c>
      <c r="Y32" s="882">
        <f>W20</f>
        <v>16.981132075471699</v>
      </c>
      <c r="Z32" s="90"/>
      <c r="AA32" s="90"/>
      <c r="AB32" s="90"/>
      <c r="AC32" s="90"/>
      <c r="AD32" s="409"/>
      <c r="AE32" s="147"/>
      <c r="AF32" s="147"/>
      <c r="AG32" s="147"/>
      <c r="AH32" s="409"/>
      <c r="AI32" s="409"/>
      <c r="AJ32" s="409"/>
      <c r="AK32" s="90"/>
    </row>
    <row r="33" spans="1:37" s="91" customFormat="1" ht="13.8" thickBot="1" x14ac:dyDescent="0.35">
      <c r="A33" s="746" t="s">
        <v>45</v>
      </c>
      <c r="B33" s="76">
        <v>23</v>
      </c>
      <c r="C33" s="451">
        <v>1</v>
      </c>
      <c r="D33" s="451"/>
      <c r="E33" s="751">
        <f>B33-C33+D33</f>
        <v>22</v>
      </c>
      <c r="F33" s="778">
        <v>14</v>
      </c>
      <c r="G33" s="96">
        <v>8</v>
      </c>
      <c r="H33" s="754" t="s">
        <v>45</v>
      </c>
      <c r="I33" s="451">
        <v>382</v>
      </c>
      <c r="J33" s="451"/>
      <c r="K33" s="759">
        <f>SUM(I33:J33)</f>
        <v>382</v>
      </c>
      <c r="L33" s="760" t="s">
        <v>45</v>
      </c>
      <c r="M33" s="761">
        <f t="shared" ref="M33:M51" si="18">K33/E33</f>
        <v>17.363636363636363</v>
      </c>
      <c r="N33" s="119">
        <v>6</v>
      </c>
      <c r="O33" s="453">
        <v>11</v>
      </c>
      <c r="P33" s="454">
        <v>5</v>
      </c>
      <c r="Q33" s="455"/>
      <c r="R33" s="771">
        <f>(O33+P33+N33)*100/E33</f>
        <v>100</v>
      </c>
      <c r="S33" s="772" t="s">
        <v>45</v>
      </c>
      <c r="T33" s="634">
        <f>(P33+O33)/E33*100</f>
        <v>72.727272727272734</v>
      </c>
      <c r="U33" s="90"/>
      <c r="V33" s="883" t="s">
        <v>74</v>
      </c>
      <c r="W33" s="884">
        <f>U25</f>
        <v>81.481481481481481</v>
      </c>
      <c r="X33" s="884">
        <f>V25</f>
        <v>37.037037037037038</v>
      </c>
      <c r="Y33" s="884">
        <f>W25</f>
        <v>18.518518518518519</v>
      </c>
      <c r="Z33" s="90"/>
      <c r="AA33" s="90"/>
      <c r="AB33" s="90"/>
      <c r="AC33" s="90"/>
      <c r="AD33" s="409"/>
      <c r="AE33" s="147"/>
      <c r="AF33" s="147"/>
      <c r="AG33" s="147"/>
      <c r="AH33" s="409"/>
      <c r="AI33" s="409"/>
      <c r="AJ33" s="409"/>
      <c r="AK33" s="90"/>
    </row>
    <row r="34" spans="1:37" s="91" customFormat="1" ht="13.8" thickBot="1" x14ac:dyDescent="0.35">
      <c r="A34" s="747" t="s">
        <v>46</v>
      </c>
      <c r="B34" s="79">
        <v>24</v>
      </c>
      <c r="C34" s="452"/>
      <c r="D34" s="452"/>
      <c r="E34" s="751">
        <f>B34-C34+D34</f>
        <v>24</v>
      </c>
      <c r="F34" s="779">
        <v>11</v>
      </c>
      <c r="G34" s="96">
        <f t="shared" ref="G34:G51" si="19">E34-F34</f>
        <v>13</v>
      </c>
      <c r="H34" s="755" t="s">
        <v>46</v>
      </c>
      <c r="I34" s="452">
        <v>515</v>
      </c>
      <c r="J34" s="452"/>
      <c r="K34" s="762">
        <f>SUM(I34:J34)</f>
        <v>515</v>
      </c>
      <c r="L34" s="763" t="s">
        <v>46</v>
      </c>
      <c r="M34" s="764">
        <f t="shared" si="18"/>
        <v>21.458333333333332</v>
      </c>
      <c r="N34" s="120">
        <v>7</v>
      </c>
      <c r="O34" s="456">
        <v>12</v>
      </c>
      <c r="P34" s="457">
        <v>5</v>
      </c>
      <c r="Q34" s="458"/>
      <c r="R34" s="773">
        <f>(O34+N34+P34)*100/E34</f>
        <v>100</v>
      </c>
      <c r="S34" s="774" t="s">
        <v>46</v>
      </c>
      <c r="T34" s="634">
        <f t="shared" ref="T34:T50" si="20">(P34+O34)/E34*100</f>
        <v>70.833333333333343</v>
      </c>
      <c r="U34" s="90"/>
      <c r="V34" s="159"/>
      <c r="W34" s="158"/>
      <c r="X34" s="158"/>
      <c r="Y34" s="90"/>
      <c r="Z34" s="90"/>
      <c r="AA34" s="90"/>
      <c r="AB34" s="90"/>
      <c r="AC34" s="90"/>
      <c r="AD34" s="409"/>
      <c r="AE34" s="147"/>
      <c r="AF34" s="147"/>
      <c r="AG34" s="147"/>
      <c r="AH34" s="409"/>
      <c r="AI34" s="409"/>
      <c r="AJ34" s="90"/>
      <c r="AK34" s="90"/>
    </row>
    <row r="35" spans="1:37" s="91" customFormat="1" ht="13.8" thickBot="1" x14ac:dyDescent="0.35">
      <c r="A35" s="747"/>
      <c r="B35" s="79"/>
      <c r="C35" s="452"/>
      <c r="D35" s="452"/>
      <c r="E35" s="751"/>
      <c r="F35" s="779"/>
      <c r="G35" s="96"/>
      <c r="H35" s="755" t="s">
        <v>47</v>
      </c>
      <c r="I35" s="452"/>
      <c r="J35" s="452"/>
      <c r="K35" s="762"/>
      <c r="L35" s="763"/>
      <c r="M35" s="764"/>
      <c r="N35" s="120"/>
      <c r="O35" s="456"/>
      <c r="P35" s="457"/>
      <c r="Q35" s="458"/>
      <c r="R35" s="773"/>
      <c r="S35" s="774"/>
      <c r="T35" s="634"/>
      <c r="U35" s="90"/>
      <c r="V35" s="90"/>
      <c r="W35" s="90"/>
      <c r="X35" s="90"/>
      <c r="Y35" s="90"/>
      <c r="Z35" s="90"/>
      <c r="AA35" s="90"/>
      <c r="AB35" s="90"/>
      <c r="AC35" s="90"/>
      <c r="AD35" s="409"/>
      <c r="AE35" s="147"/>
      <c r="AF35" s="409"/>
      <c r="AG35" s="409"/>
      <c r="AH35" s="409"/>
      <c r="AI35" s="409"/>
      <c r="AJ35" s="90"/>
      <c r="AK35" s="90"/>
    </row>
    <row r="36" spans="1:37" s="91" customFormat="1" ht="13.8" thickBot="1" x14ac:dyDescent="0.35">
      <c r="A36" s="748" t="s">
        <v>48</v>
      </c>
      <c r="B36" s="2">
        <f>SUM(B33:B35)</f>
        <v>47</v>
      </c>
      <c r="C36" s="3">
        <f>SUM(C33:C35)</f>
        <v>1</v>
      </c>
      <c r="D36" s="3">
        <f>SUM(D33:D35)</f>
        <v>0</v>
      </c>
      <c r="E36" s="751">
        <f>SUM(E33:E35)</f>
        <v>46</v>
      </c>
      <c r="F36" s="98">
        <f>SUM(F33:F35)</f>
        <v>25</v>
      </c>
      <c r="G36" s="684">
        <f t="shared" si="19"/>
        <v>21</v>
      </c>
      <c r="H36" s="756" t="s">
        <v>48</v>
      </c>
      <c r="I36" s="3">
        <v>0</v>
      </c>
      <c r="J36" s="3">
        <v>0</v>
      </c>
      <c r="K36" s="762">
        <f>SUM(I36:J36)</f>
        <v>0</v>
      </c>
      <c r="L36" s="765" t="s">
        <v>48</v>
      </c>
      <c r="M36" s="764">
        <f t="shared" si="18"/>
        <v>0</v>
      </c>
      <c r="N36" s="480">
        <f>SUM(N33:N35)</f>
        <v>13</v>
      </c>
      <c r="O36" s="480">
        <f t="shared" ref="O36:Q36" si="21">SUM(O33:O35)</f>
        <v>23</v>
      </c>
      <c r="P36" s="480">
        <f t="shared" si="21"/>
        <v>10</v>
      </c>
      <c r="Q36" s="480">
        <f t="shared" si="21"/>
        <v>0</v>
      </c>
      <c r="R36" s="773">
        <f>(N36+O36+P36)*100/E36</f>
        <v>100</v>
      </c>
      <c r="S36" s="775" t="s">
        <v>48</v>
      </c>
      <c r="T36" s="634">
        <f>(P36+O36)/E36*100</f>
        <v>71.739130434782609</v>
      </c>
      <c r="U36" s="90"/>
      <c r="V36" s="90"/>
      <c r="W36" s="90"/>
      <c r="X36" s="90"/>
      <c r="Y36" s="90"/>
      <c r="Z36" s="90"/>
      <c r="AA36" s="90"/>
      <c r="AB36" s="90"/>
      <c r="AC36" s="90"/>
      <c r="AD36" s="409"/>
      <c r="AE36" s="409"/>
      <c r="AF36" s="409"/>
      <c r="AG36" s="409"/>
      <c r="AH36" s="409"/>
      <c r="AI36" s="409"/>
      <c r="AJ36" s="90"/>
      <c r="AK36" s="90"/>
    </row>
    <row r="37" spans="1:37" s="91" customFormat="1" ht="13.8" thickBot="1" x14ac:dyDescent="0.35">
      <c r="A37" s="747" t="s">
        <v>49</v>
      </c>
      <c r="B37" s="79">
        <v>16</v>
      </c>
      <c r="C37" s="452"/>
      <c r="D37" s="452"/>
      <c r="E37" s="751">
        <f>B37-C37+D37</f>
        <v>16</v>
      </c>
      <c r="F37" s="778">
        <v>5</v>
      </c>
      <c r="G37" s="96">
        <f t="shared" si="19"/>
        <v>11</v>
      </c>
      <c r="H37" s="755" t="s">
        <v>49</v>
      </c>
      <c r="I37" s="452">
        <v>262</v>
      </c>
      <c r="J37" s="452">
        <v>12</v>
      </c>
      <c r="K37" s="762">
        <f>SUM(I37:J37)</f>
        <v>274</v>
      </c>
      <c r="L37" s="763" t="s">
        <v>49</v>
      </c>
      <c r="M37" s="764">
        <f t="shared" si="18"/>
        <v>17.125</v>
      </c>
      <c r="N37" s="119">
        <v>6</v>
      </c>
      <c r="O37" s="456">
        <v>6</v>
      </c>
      <c r="P37" s="457">
        <v>4</v>
      </c>
      <c r="Q37" s="458"/>
      <c r="R37" s="773">
        <f>(N37+O37+P37)*100/E37</f>
        <v>100</v>
      </c>
      <c r="S37" s="774" t="s">
        <v>49</v>
      </c>
      <c r="T37" s="634">
        <f t="shared" si="20"/>
        <v>62.5</v>
      </c>
      <c r="U37" s="90"/>
      <c r="V37" s="90"/>
      <c r="W37" s="90"/>
      <c r="X37" s="90"/>
      <c r="Y37" s="90"/>
      <c r="Z37" s="90"/>
      <c r="AA37" s="90"/>
      <c r="AB37" s="90"/>
      <c r="AC37" s="90"/>
      <c r="AD37" s="409"/>
      <c r="AE37" s="409"/>
      <c r="AF37" s="409"/>
      <c r="AG37" s="409"/>
      <c r="AH37" s="409"/>
      <c r="AI37" s="409"/>
      <c r="AJ37" s="90"/>
      <c r="AK37" s="90"/>
    </row>
    <row r="38" spans="1:37" s="91" customFormat="1" ht="13.8" thickBot="1" x14ac:dyDescent="0.35">
      <c r="A38" s="747" t="s">
        <v>50</v>
      </c>
      <c r="B38" s="79">
        <v>17</v>
      </c>
      <c r="C38" s="452"/>
      <c r="D38" s="452">
        <v>1</v>
      </c>
      <c r="E38" s="751">
        <f t="shared" ref="E38:E51" si="22">B38-C38+D38</f>
        <v>18</v>
      </c>
      <c r="F38" s="779">
        <v>10</v>
      </c>
      <c r="G38" s="96">
        <f t="shared" si="19"/>
        <v>8</v>
      </c>
      <c r="H38" s="755" t="s">
        <v>50</v>
      </c>
      <c r="I38" s="452">
        <v>669</v>
      </c>
      <c r="J38" s="452"/>
      <c r="K38" s="762">
        <f>SUM(I38:J38)</f>
        <v>669</v>
      </c>
      <c r="L38" s="763" t="s">
        <v>50</v>
      </c>
      <c r="M38" s="764">
        <f t="shared" si="18"/>
        <v>37.166666666666664</v>
      </c>
      <c r="N38" s="120">
        <v>11</v>
      </c>
      <c r="O38" s="456">
        <v>5</v>
      </c>
      <c r="P38" s="457">
        <v>2</v>
      </c>
      <c r="Q38" s="458"/>
      <c r="R38" s="773">
        <f>(N38+O38+P38)*100/E38</f>
        <v>100</v>
      </c>
      <c r="S38" s="774" t="s">
        <v>50</v>
      </c>
      <c r="T38" s="634">
        <f t="shared" si="20"/>
        <v>38.888888888888893</v>
      </c>
      <c r="U38" s="90"/>
      <c r="V38" s="90"/>
      <c r="W38" s="90"/>
      <c r="X38" s="90"/>
      <c r="Y38" s="90"/>
      <c r="Z38" s="90"/>
      <c r="AA38" s="90"/>
      <c r="AB38" s="90"/>
      <c r="AC38" s="90"/>
      <c r="AD38" s="90"/>
      <c r="AE38" s="90"/>
      <c r="AF38" s="90"/>
      <c r="AG38" s="90"/>
      <c r="AH38" s="90"/>
      <c r="AI38" s="90"/>
      <c r="AJ38" s="90"/>
      <c r="AK38" s="90"/>
    </row>
    <row r="39" spans="1:37" s="91" customFormat="1" ht="13.8" thickBot="1" x14ac:dyDescent="0.35">
      <c r="A39" s="747" t="s">
        <v>51</v>
      </c>
      <c r="B39" s="79">
        <v>18</v>
      </c>
      <c r="C39" s="452"/>
      <c r="D39" s="452"/>
      <c r="E39" s="751">
        <f t="shared" si="22"/>
        <v>18</v>
      </c>
      <c r="F39" s="780">
        <v>12</v>
      </c>
      <c r="G39" s="96">
        <f t="shared" si="19"/>
        <v>6</v>
      </c>
      <c r="H39" s="755" t="s">
        <v>51</v>
      </c>
      <c r="I39" s="452">
        <v>379</v>
      </c>
      <c r="J39" s="452"/>
      <c r="K39" s="762">
        <f>SUM(I39:J39)</f>
        <v>379</v>
      </c>
      <c r="L39" s="763" t="s">
        <v>51</v>
      </c>
      <c r="M39" s="764">
        <v>0</v>
      </c>
      <c r="N39" s="603">
        <v>2</v>
      </c>
      <c r="O39" s="456">
        <v>12</v>
      </c>
      <c r="P39" s="457">
        <v>4</v>
      </c>
      <c r="Q39" s="458"/>
      <c r="R39" s="773">
        <v>100</v>
      </c>
      <c r="S39" s="774" t="s">
        <v>50</v>
      </c>
      <c r="T39" s="634">
        <v>88.88</v>
      </c>
      <c r="U39" s="90"/>
      <c r="V39" s="90"/>
      <c r="W39" s="90"/>
      <c r="X39" s="90"/>
      <c r="Y39" s="90"/>
      <c r="Z39" s="90"/>
      <c r="AA39" s="90"/>
      <c r="AB39" s="90"/>
      <c r="AC39" s="90"/>
      <c r="AD39" s="90"/>
      <c r="AE39" s="90"/>
      <c r="AF39" s="90"/>
      <c r="AG39" s="90"/>
      <c r="AH39" s="90"/>
      <c r="AI39" s="90"/>
      <c r="AJ39" s="90"/>
      <c r="AK39" s="90"/>
    </row>
    <row r="40" spans="1:37" s="91" customFormat="1" ht="13.8" thickBot="1" x14ac:dyDescent="0.35">
      <c r="A40" s="747"/>
      <c r="B40" s="79"/>
      <c r="C40" s="452"/>
      <c r="D40" s="452"/>
      <c r="E40" s="751"/>
      <c r="F40" s="781"/>
      <c r="G40" s="96"/>
      <c r="H40" s="755"/>
      <c r="I40" s="452"/>
      <c r="J40" s="452"/>
      <c r="K40" s="762"/>
      <c r="L40" s="763"/>
      <c r="M40" s="764"/>
      <c r="N40" s="124"/>
      <c r="O40" s="456"/>
      <c r="P40" s="457"/>
      <c r="Q40" s="458"/>
      <c r="R40" s="773"/>
      <c r="S40" s="774"/>
      <c r="T40" s="634"/>
      <c r="U40" s="90"/>
      <c r="V40" s="90"/>
      <c r="W40" s="90"/>
      <c r="X40" s="90"/>
      <c r="Y40" s="90"/>
      <c r="Z40" s="90"/>
      <c r="AA40" s="90"/>
      <c r="AB40" s="90"/>
      <c r="AC40" s="90"/>
      <c r="AD40" s="90"/>
      <c r="AE40" s="90"/>
      <c r="AF40" s="90"/>
      <c r="AG40" s="90"/>
      <c r="AH40" s="90"/>
      <c r="AI40" s="90"/>
      <c r="AJ40" s="90"/>
      <c r="AK40" s="90"/>
    </row>
    <row r="41" spans="1:37" s="91" customFormat="1" ht="13.8" thickBot="1" x14ac:dyDescent="0.35">
      <c r="A41" s="748" t="s">
        <v>52</v>
      </c>
      <c r="B41" s="2">
        <f>SUM(B37:B40)</f>
        <v>51</v>
      </c>
      <c r="C41" s="2">
        <f>SUM(C37:C40)</f>
        <v>0</v>
      </c>
      <c r="D41" s="2">
        <f>SUM(D37:D40)</f>
        <v>1</v>
      </c>
      <c r="E41" s="752">
        <f>SUM(E37:E40)</f>
        <v>52</v>
      </c>
      <c r="F41" s="474">
        <f>SUM(F37:F40)</f>
        <v>27</v>
      </c>
      <c r="G41" s="684">
        <f t="shared" si="19"/>
        <v>25</v>
      </c>
      <c r="H41" s="756" t="s">
        <v>52</v>
      </c>
      <c r="I41" s="2">
        <f>SUM(I37:I40)</f>
        <v>1310</v>
      </c>
      <c r="J41" s="2">
        <f>SUM(J37:J40)</f>
        <v>12</v>
      </c>
      <c r="K41" s="752"/>
      <c r="L41" s="765" t="s">
        <v>52</v>
      </c>
      <c r="M41" s="764">
        <f t="shared" si="18"/>
        <v>0</v>
      </c>
      <c r="N41" s="482">
        <f>SUM(N37:N40)</f>
        <v>19</v>
      </c>
      <c r="O41" s="482">
        <f t="shared" ref="O41:Q41" si="23">SUM(O37:O40)</f>
        <v>23</v>
      </c>
      <c r="P41" s="482">
        <f t="shared" si="23"/>
        <v>10</v>
      </c>
      <c r="Q41" s="482">
        <f t="shared" si="23"/>
        <v>0</v>
      </c>
      <c r="R41" s="773">
        <f t="shared" ref="R41:R47" si="24">(N41+O41+P41)*100/E41</f>
        <v>100</v>
      </c>
      <c r="S41" s="775" t="s">
        <v>52</v>
      </c>
      <c r="T41" s="634">
        <f t="shared" si="20"/>
        <v>63.46153846153846</v>
      </c>
      <c r="U41" s="90"/>
      <c r="V41" s="90"/>
      <c r="W41" s="90"/>
      <c r="X41" s="90"/>
      <c r="Y41" s="90"/>
      <c r="Z41" s="90"/>
      <c r="AA41" s="90"/>
      <c r="AB41" s="90"/>
      <c r="AC41" s="90"/>
      <c r="AD41" s="90"/>
      <c r="AE41" s="90"/>
      <c r="AF41" s="90"/>
      <c r="AG41" s="90"/>
      <c r="AH41" s="90"/>
      <c r="AI41" s="90"/>
      <c r="AJ41" s="90"/>
      <c r="AK41" s="90"/>
    </row>
    <row r="42" spans="1:37" s="91" customFormat="1" ht="13.8" thickBot="1" x14ac:dyDescent="0.35">
      <c r="A42" s="747" t="s">
        <v>53</v>
      </c>
      <c r="B42" s="79">
        <v>25</v>
      </c>
      <c r="C42" s="452"/>
      <c r="D42" s="452"/>
      <c r="E42" s="751">
        <f t="shared" si="22"/>
        <v>25</v>
      </c>
      <c r="F42" s="778">
        <v>14</v>
      </c>
      <c r="G42" s="96">
        <f t="shared" si="19"/>
        <v>11</v>
      </c>
      <c r="H42" s="755" t="s">
        <v>53</v>
      </c>
      <c r="I42" s="452">
        <v>482</v>
      </c>
      <c r="J42" s="452"/>
      <c r="K42" s="762">
        <f>SUM(I42:J42)</f>
        <v>482</v>
      </c>
      <c r="L42" s="763" t="s">
        <v>53</v>
      </c>
      <c r="M42" s="764">
        <f t="shared" si="18"/>
        <v>19.28</v>
      </c>
      <c r="N42" s="119">
        <v>8</v>
      </c>
      <c r="O42" s="456">
        <v>15</v>
      </c>
      <c r="P42" s="457">
        <v>2</v>
      </c>
      <c r="Q42" s="458"/>
      <c r="R42" s="773">
        <f t="shared" si="24"/>
        <v>100</v>
      </c>
      <c r="S42" s="774" t="s">
        <v>53</v>
      </c>
      <c r="T42" s="634">
        <f t="shared" si="20"/>
        <v>68</v>
      </c>
      <c r="U42" s="90"/>
      <c r="V42" s="90"/>
      <c r="W42" s="90"/>
      <c r="X42" s="90"/>
      <c r="Y42" s="90"/>
      <c r="Z42" s="90"/>
      <c r="AA42" s="90"/>
      <c r="AB42" s="90"/>
      <c r="AC42" s="90"/>
      <c r="AD42" s="90"/>
      <c r="AE42" s="90"/>
      <c r="AF42" s="90"/>
      <c r="AG42" s="90"/>
      <c r="AH42" s="90"/>
      <c r="AI42" s="90"/>
      <c r="AJ42" s="90"/>
      <c r="AK42" s="90"/>
    </row>
    <row r="43" spans="1:37" s="91" customFormat="1" ht="13.8" thickBot="1" x14ac:dyDescent="0.35">
      <c r="A43" s="747" t="s">
        <v>54</v>
      </c>
      <c r="B43" s="79">
        <v>18</v>
      </c>
      <c r="C43" s="452"/>
      <c r="D43" s="452">
        <v>1</v>
      </c>
      <c r="E43" s="751">
        <f t="shared" si="22"/>
        <v>19</v>
      </c>
      <c r="F43" s="779">
        <v>12</v>
      </c>
      <c r="G43" s="96">
        <f t="shared" si="19"/>
        <v>7</v>
      </c>
      <c r="H43" s="755" t="s">
        <v>54</v>
      </c>
      <c r="I43" s="452">
        <v>282</v>
      </c>
      <c r="J43" s="452">
        <v>48</v>
      </c>
      <c r="K43" s="762">
        <f>SUM(I43:J43)</f>
        <v>330</v>
      </c>
      <c r="L43" s="763" t="s">
        <v>54</v>
      </c>
      <c r="M43" s="764">
        <f t="shared" si="18"/>
        <v>17.368421052631579</v>
      </c>
      <c r="N43" s="120">
        <v>8</v>
      </c>
      <c r="O43" s="456">
        <v>7</v>
      </c>
      <c r="P43" s="457">
        <v>4</v>
      </c>
      <c r="Q43" s="458"/>
      <c r="R43" s="773">
        <f t="shared" si="24"/>
        <v>100</v>
      </c>
      <c r="S43" s="774" t="s">
        <v>54</v>
      </c>
      <c r="T43" s="634">
        <f t="shared" si="20"/>
        <v>57.894736842105267</v>
      </c>
      <c r="U43" s="90"/>
      <c r="V43" s="90"/>
      <c r="W43" s="90"/>
      <c r="X43" s="90"/>
      <c r="Y43" s="90"/>
      <c r="Z43" s="90"/>
      <c r="AA43" s="90"/>
      <c r="AB43" s="90"/>
      <c r="AC43" s="90"/>
      <c r="AD43" s="90"/>
      <c r="AE43" s="90"/>
      <c r="AF43" s="90"/>
      <c r="AG43" s="90"/>
      <c r="AH43" s="90"/>
      <c r="AI43" s="90"/>
      <c r="AJ43" s="90"/>
      <c r="AK43" s="90"/>
    </row>
    <row r="44" spans="1:37" s="91" customFormat="1" ht="13.8" thickBot="1" x14ac:dyDescent="0.35">
      <c r="A44" s="747"/>
      <c r="B44" s="79"/>
      <c r="C44" s="452"/>
      <c r="D44" s="452"/>
      <c r="E44" s="751"/>
      <c r="F44" s="779"/>
      <c r="G44" s="96"/>
      <c r="H44" s="755"/>
      <c r="I44" s="452"/>
      <c r="J44" s="452"/>
      <c r="K44" s="762"/>
      <c r="L44" s="763"/>
      <c r="M44" s="764"/>
      <c r="N44" s="120"/>
      <c r="O44" s="456"/>
      <c r="P44" s="457"/>
      <c r="Q44" s="458"/>
      <c r="R44" s="773"/>
      <c r="S44" s="774"/>
      <c r="T44" s="634"/>
      <c r="U44" s="90"/>
      <c r="V44" s="90"/>
      <c r="W44" s="90"/>
      <c r="X44" s="90"/>
      <c r="Y44" s="90"/>
      <c r="Z44" s="90"/>
      <c r="AA44" s="90"/>
      <c r="AB44" s="90"/>
      <c r="AC44" s="90"/>
      <c r="AD44" s="90"/>
      <c r="AE44" s="90"/>
      <c r="AF44" s="90"/>
      <c r="AG44" s="90"/>
      <c r="AH44" s="90"/>
      <c r="AI44" s="90"/>
      <c r="AJ44" s="90"/>
      <c r="AK44" s="90"/>
    </row>
    <row r="45" spans="1:37" s="91" customFormat="1" ht="13.8" thickBot="1" x14ac:dyDescent="0.35">
      <c r="A45" s="748" t="s">
        <v>56</v>
      </c>
      <c r="B45" s="2">
        <f>SUM(B42:B44)</f>
        <v>43</v>
      </c>
      <c r="C45" s="3">
        <f>SUM(C42:C44)</f>
        <v>0</v>
      </c>
      <c r="D45" s="3">
        <f>SUM(D42:D44)</f>
        <v>1</v>
      </c>
      <c r="E45" s="751">
        <f t="shared" si="22"/>
        <v>44</v>
      </c>
      <c r="F45" s="474">
        <f>SUM(F42:F44)</f>
        <v>26</v>
      </c>
      <c r="G45" s="684">
        <f t="shared" si="19"/>
        <v>18</v>
      </c>
      <c r="H45" s="756" t="s">
        <v>56</v>
      </c>
      <c r="I45" s="3">
        <f>SUM(I42:I44)</f>
        <v>764</v>
      </c>
      <c r="J45" s="3">
        <f>SUM(J42:J44)</f>
        <v>48</v>
      </c>
      <c r="K45" s="762"/>
      <c r="L45" s="765" t="s">
        <v>56</v>
      </c>
      <c r="M45" s="764">
        <f t="shared" si="18"/>
        <v>0</v>
      </c>
      <c r="N45" s="481">
        <f>SUM(N42:N44)</f>
        <v>16</v>
      </c>
      <c r="O45" s="481">
        <f t="shared" ref="O45:Q45" si="25">SUM(O42:O44)</f>
        <v>22</v>
      </c>
      <c r="P45" s="481">
        <f t="shared" si="25"/>
        <v>6</v>
      </c>
      <c r="Q45" s="481">
        <f t="shared" si="25"/>
        <v>0</v>
      </c>
      <c r="R45" s="773">
        <f t="shared" si="24"/>
        <v>100</v>
      </c>
      <c r="S45" s="775" t="s">
        <v>56</v>
      </c>
      <c r="T45" s="634">
        <f t="shared" si="20"/>
        <v>63.636363636363633</v>
      </c>
      <c r="U45" s="90"/>
      <c r="V45" s="90"/>
      <c r="W45" s="90"/>
      <c r="X45" s="90"/>
      <c r="Y45" s="90"/>
      <c r="Z45" s="90"/>
      <c r="AA45" s="90"/>
      <c r="AB45" s="90"/>
      <c r="AC45" s="90"/>
      <c r="AD45" s="90"/>
      <c r="AE45" s="90"/>
      <c r="AF45" s="90"/>
      <c r="AG45" s="90"/>
      <c r="AH45" s="90"/>
      <c r="AI45" s="90"/>
      <c r="AJ45" s="90"/>
      <c r="AK45" s="90"/>
    </row>
    <row r="46" spans="1:37" s="91" customFormat="1" ht="13.8" thickBot="1" x14ac:dyDescent="0.35">
      <c r="A46" s="747" t="s">
        <v>57</v>
      </c>
      <c r="B46" s="79">
        <v>19</v>
      </c>
      <c r="C46" s="452"/>
      <c r="D46" s="452"/>
      <c r="E46" s="751">
        <f t="shared" si="22"/>
        <v>19</v>
      </c>
      <c r="F46" s="778">
        <v>10</v>
      </c>
      <c r="G46" s="96">
        <f t="shared" si="19"/>
        <v>9</v>
      </c>
      <c r="H46" s="755" t="s">
        <v>57</v>
      </c>
      <c r="I46" s="452">
        <v>384</v>
      </c>
      <c r="J46" s="452">
        <v>157</v>
      </c>
      <c r="K46" s="762">
        <f>SUM(I46:J46)</f>
        <v>541</v>
      </c>
      <c r="L46" s="763" t="s">
        <v>57</v>
      </c>
      <c r="M46" s="764">
        <f t="shared" si="18"/>
        <v>28.473684210526315</v>
      </c>
      <c r="N46" s="78">
        <v>10</v>
      </c>
      <c r="O46" s="487">
        <v>5</v>
      </c>
      <c r="P46" s="487">
        <v>3</v>
      </c>
      <c r="Q46" s="488">
        <v>1</v>
      </c>
      <c r="R46" s="773">
        <f t="shared" si="24"/>
        <v>94.736842105263165</v>
      </c>
      <c r="S46" s="774" t="s">
        <v>57</v>
      </c>
      <c r="T46" s="634">
        <f t="shared" si="20"/>
        <v>42.105263157894733</v>
      </c>
      <c r="U46" s="90"/>
      <c r="V46" s="90"/>
      <c r="W46" s="90"/>
      <c r="X46" s="90"/>
      <c r="Y46" s="90"/>
      <c r="Z46" s="90"/>
      <c r="AA46" s="90"/>
      <c r="AB46" s="90"/>
      <c r="AC46" s="90"/>
      <c r="AD46" s="90"/>
      <c r="AE46" s="90"/>
      <c r="AF46" s="90"/>
      <c r="AG46" s="90"/>
      <c r="AH46" s="90"/>
      <c r="AI46" s="90"/>
      <c r="AJ46" s="90"/>
      <c r="AK46" s="90"/>
    </row>
    <row r="47" spans="1:37" s="91" customFormat="1" ht="13.8" thickBot="1" x14ac:dyDescent="0.35">
      <c r="A47" s="747" t="s">
        <v>58</v>
      </c>
      <c r="B47" s="79">
        <v>20</v>
      </c>
      <c r="C47" s="452"/>
      <c r="D47" s="452"/>
      <c r="E47" s="751">
        <f t="shared" si="22"/>
        <v>20</v>
      </c>
      <c r="F47" s="779">
        <v>10</v>
      </c>
      <c r="G47" s="96">
        <f t="shared" si="19"/>
        <v>10</v>
      </c>
      <c r="H47" s="755" t="s">
        <v>58</v>
      </c>
      <c r="I47" s="452">
        <v>267</v>
      </c>
      <c r="J47" s="452"/>
      <c r="K47" s="762">
        <f>SUM(I47:J47)</f>
        <v>267</v>
      </c>
      <c r="L47" s="763" t="s">
        <v>58</v>
      </c>
      <c r="M47" s="764">
        <f t="shared" si="18"/>
        <v>13.35</v>
      </c>
      <c r="N47" s="78">
        <v>4</v>
      </c>
      <c r="O47" s="457">
        <v>13</v>
      </c>
      <c r="P47" s="457">
        <v>3</v>
      </c>
      <c r="Q47" s="489"/>
      <c r="R47" s="773">
        <f t="shared" si="24"/>
        <v>100</v>
      </c>
      <c r="S47" s="774" t="s">
        <v>58</v>
      </c>
      <c r="T47" s="634">
        <f t="shared" si="20"/>
        <v>80</v>
      </c>
      <c r="U47" s="90"/>
      <c r="V47" s="90"/>
      <c r="W47" s="90"/>
      <c r="X47" s="90"/>
      <c r="Y47" s="90"/>
      <c r="Z47" s="90"/>
      <c r="AA47" s="90"/>
      <c r="AB47" s="90"/>
      <c r="AC47" s="90"/>
      <c r="AD47" s="90"/>
      <c r="AE47" s="90"/>
      <c r="AF47" s="90"/>
      <c r="AG47" s="90"/>
      <c r="AH47" s="90"/>
      <c r="AI47" s="90"/>
      <c r="AJ47" s="90"/>
      <c r="AK47" s="90"/>
    </row>
    <row r="48" spans="1:37" s="91" customFormat="1" ht="13.8" thickBot="1" x14ac:dyDescent="0.35">
      <c r="A48" s="747" t="s">
        <v>59</v>
      </c>
      <c r="B48" s="79">
        <v>18</v>
      </c>
      <c r="C48" s="452"/>
      <c r="D48" s="452"/>
      <c r="E48" s="751">
        <f>B48-C48+D48</f>
        <v>18</v>
      </c>
      <c r="F48" s="779">
        <v>10</v>
      </c>
      <c r="G48" s="96">
        <f>E48-F48</f>
        <v>8</v>
      </c>
      <c r="H48" s="755" t="s">
        <v>58</v>
      </c>
      <c r="I48" s="452">
        <v>397</v>
      </c>
      <c r="J48" s="452"/>
      <c r="K48" s="762">
        <f>SUM(I48:J48)</f>
        <v>397</v>
      </c>
      <c r="L48" s="763" t="s">
        <v>59</v>
      </c>
      <c r="M48" s="764">
        <v>22.06</v>
      </c>
      <c r="N48" s="78">
        <v>9</v>
      </c>
      <c r="O48" s="457">
        <v>7</v>
      </c>
      <c r="P48" s="457">
        <v>2</v>
      </c>
      <c r="Q48" s="489"/>
      <c r="R48" s="773">
        <v>100</v>
      </c>
      <c r="S48" s="774" t="s">
        <v>59</v>
      </c>
      <c r="T48" s="634">
        <v>50</v>
      </c>
      <c r="U48" s="90"/>
      <c r="V48" s="90"/>
      <c r="W48" s="90"/>
      <c r="X48" s="90"/>
      <c r="Y48" s="90"/>
      <c r="Z48" s="90"/>
      <c r="AA48" s="90"/>
      <c r="AB48" s="90"/>
      <c r="AC48" s="90"/>
      <c r="AD48" s="90"/>
      <c r="AE48" s="90"/>
      <c r="AF48" s="90"/>
      <c r="AG48" s="90"/>
      <c r="AH48" s="90"/>
      <c r="AI48" s="90"/>
      <c r="AJ48" s="90"/>
      <c r="AK48" s="90"/>
    </row>
    <row r="49" spans="1:37" s="91" customFormat="1" ht="13.8" thickBot="1" x14ac:dyDescent="0.35">
      <c r="A49" s="747"/>
      <c r="B49" s="79"/>
      <c r="C49" s="452"/>
      <c r="D49" s="452"/>
      <c r="E49" s="751"/>
      <c r="F49" s="781"/>
      <c r="G49" s="96">
        <f t="shared" si="19"/>
        <v>0</v>
      </c>
      <c r="H49" s="747"/>
      <c r="I49" s="452"/>
      <c r="J49" s="452"/>
      <c r="K49" s="762"/>
      <c r="L49" s="747"/>
      <c r="M49" s="764"/>
      <c r="N49" s="78"/>
      <c r="O49" s="490"/>
      <c r="P49" s="490"/>
      <c r="Q49" s="491"/>
      <c r="R49" s="773"/>
      <c r="S49" s="747"/>
      <c r="T49" s="634"/>
      <c r="U49" s="90"/>
      <c r="V49" s="90"/>
      <c r="W49" s="90"/>
      <c r="X49" s="90"/>
      <c r="Y49" s="90"/>
      <c r="Z49" s="90"/>
      <c r="AA49" s="90"/>
      <c r="AB49" s="90"/>
      <c r="AC49" s="90"/>
      <c r="AD49" s="90"/>
      <c r="AE49" s="90"/>
      <c r="AF49" s="90"/>
      <c r="AG49" s="90"/>
      <c r="AH49" s="90"/>
      <c r="AI49" s="90"/>
      <c r="AJ49" s="90"/>
      <c r="AK49" s="90"/>
    </row>
    <row r="50" spans="1:37" s="91" customFormat="1" ht="13.8" thickBot="1" x14ac:dyDescent="0.35">
      <c r="A50" s="81" t="s">
        <v>60</v>
      </c>
      <c r="B50" s="2">
        <f>SUM(B46:B49)</f>
        <v>57</v>
      </c>
      <c r="C50" s="3">
        <f>SUM(C46:C48)</f>
        <v>0</v>
      </c>
      <c r="D50" s="3">
        <f>SUM(D46:D48)</f>
        <v>0</v>
      </c>
      <c r="E50" s="98">
        <f t="shared" si="22"/>
        <v>57</v>
      </c>
      <c r="F50" s="473">
        <f>SUM(F46:F49)</f>
        <v>30</v>
      </c>
      <c r="G50" s="684">
        <f t="shared" si="19"/>
        <v>27</v>
      </c>
      <c r="H50" s="82" t="s">
        <v>60</v>
      </c>
      <c r="I50" s="3">
        <f>SUM(I46:I49)</f>
        <v>1048</v>
      </c>
      <c r="J50" s="3">
        <f>SUM(J46:J49)</f>
        <v>157</v>
      </c>
      <c r="K50" s="3">
        <f t="shared" ref="K50:K51" si="26">SUM(I50:J50)</f>
        <v>1205</v>
      </c>
      <c r="L50" s="4" t="s">
        <v>60</v>
      </c>
      <c r="M50" s="121">
        <f t="shared" si="18"/>
        <v>21.140350877192983</v>
      </c>
      <c r="N50" s="105">
        <f>SUM(N46:N49)</f>
        <v>23</v>
      </c>
      <c r="O50" s="484">
        <f>SUM(O46:O49)</f>
        <v>25</v>
      </c>
      <c r="P50" s="485">
        <f>SUM(P46:P48)</f>
        <v>8</v>
      </c>
      <c r="Q50" s="486">
        <f>SUM(Q46:Q48)</f>
        <v>1</v>
      </c>
      <c r="R50" s="83">
        <f>(N50+O50+P50)*100/E50</f>
        <v>98.245614035087726</v>
      </c>
      <c r="S50" s="103" t="s">
        <v>60</v>
      </c>
      <c r="T50" s="634">
        <f t="shared" si="20"/>
        <v>57.894736842105267</v>
      </c>
      <c r="U50" s="90"/>
      <c r="V50" s="90"/>
      <c r="W50" s="90"/>
      <c r="X50" s="90"/>
      <c r="Y50" s="90"/>
      <c r="Z50" s="90"/>
      <c r="AA50" s="90"/>
      <c r="AB50" s="90"/>
      <c r="AC50" s="90"/>
      <c r="AD50" s="90"/>
      <c r="AE50" s="90"/>
      <c r="AF50" s="90"/>
      <c r="AG50" s="90"/>
      <c r="AH50" s="90"/>
      <c r="AI50" s="90"/>
      <c r="AJ50" s="90"/>
      <c r="AK50" s="90"/>
    </row>
    <row r="51" spans="1:37" s="91" customFormat="1" ht="13.8" thickBot="1" x14ac:dyDescent="0.35">
      <c r="A51" s="84" t="s">
        <v>61</v>
      </c>
      <c r="B51" s="85">
        <f>B36+B41+B45+B50</f>
        <v>198</v>
      </c>
      <c r="C51" s="5">
        <f>C36+C41+C45+C50</f>
        <v>1</v>
      </c>
      <c r="D51" s="5">
        <f>D36+D41+D45+D50</f>
        <v>2</v>
      </c>
      <c r="E51" s="99">
        <f t="shared" si="22"/>
        <v>199</v>
      </c>
      <c r="F51" s="5">
        <f>F36+F41+F45+F50</f>
        <v>108</v>
      </c>
      <c r="G51" s="685">
        <f t="shared" si="19"/>
        <v>91</v>
      </c>
      <c r="H51" s="86" t="s">
        <v>61</v>
      </c>
      <c r="I51" s="5">
        <f>I36+I41+I45+I50</f>
        <v>3122</v>
      </c>
      <c r="J51" s="5">
        <f>J36+J41+J45+J50</f>
        <v>217</v>
      </c>
      <c r="K51" s="5">
        <f t="shared" si="26"/>
        <v>3339</v>
      </c>
      <c r="L51" s="87" t="s">
        <v>61</v>
      </c>
      <c r="M51" s="122">
        <f t="shared" si="18"/>
        <v>16.778894472361809</v>
      </c>
      <c r="N51" s="106">
        <f>N50+N45+N41+N36</f>
        <v>71</v>
      </c>
      <c r="O51" s="86">
        <f>SUM(O50,O45,O41,O36)</f>
        <v>93</v>
      </c>
      <c r="P51" s="85">
        <f>SUM(P50,P45,P41,P36)</f>
        <v>34</v>
      </c>
      <c r="Q51" s="84">
        <f>SUM(Q50,Q45,Q41,Q36)</f>
        <v>1</v>
      </c>
      <c r="R51" s="100">
        <f>(N51+O51+P51)*100/E51</f>
        <v>99.497487437185924</v>
      </c>
      <c r="S51" s="104" t="s">
        <v>61</v>
      </c>
      <c r="T51" s="634">
        <f>(P51+O51)/E51*100</f>
        <v>63.819095477386931</v>
      </c>
      <c r="U51" s="90"/>
      <c r="V51" s="90"/>
      <c r="W51" s="90"/>
      <c r="X51" s="90"/>
      <c r="Y51" s="90"/>
      <c r="Z51" s="90"/>
      <c r="AA51" s="90"/>
      <c r="AB51" s="90"/>
      <c r="AC51" s="90"/>
      <c r="AD51" s="90"/>
      <c r="AE51" s="90"/>
      <c r="AF51" s="8"/>
      <c r="AG51" s="8"/>
      <c r="AH51" s="8"/>
      <c r="AI51" s="8"/>
      <c r="AJ51" s="8"/>
      <c r="AK51" s="90"/>
    </row>
    <row r="52" spans="1:37" ht="13.8" thickBot="1" x14ac:dyDescent="0.3"/>
    <row r="53" spans="1:37" ht="13.8" x14ac:dyDescent="0.3">
      <c r="A53" s="850" t="s">
        <v>0</v>
      </c>
      <c r="B53" s="870" t="s">
        <v>1</v>
      </c>
      <c r="C53" s="870" t="s">
        <v>2</v>
      </c>
      <c r="D53" s="870" t="s">
        <v>3</v>
      </c>
      <c r="E53" s="760" t="s">
        <v>4</v>
      </c>
      <c r="F53" s="914"/>
      <c r="G53" s="915"/>
      <c r="M53" s="744" t="s">
        <v>0</v>
      </c>
      <c r="N53" s="923" t="s">
        <v>122</v>
      </c>
      <c r="O53" s="924" t="s">
        <v>7</v>
      </c>
      <c r="P53" s="924"/>
      <c r="Q53" s="925"/>
      <c r="S53" s="347"/>
      <c r="T53" s="134"/>
      <c r="U53" s="134"/>
      <c r="V53" s="134"/>
      <c r="W53" s="347"/>
      <c r="X53" s="147"/>
      <c r="Y53" s="147"/>
    </row>
    <row r="54" spans="1:37" ht="14.4" thickBot="1" x14ac:dyDescent="0.35">
      <c r="A54" s="851"/>
      <c r="B54" s="840" t="s">
        <v>9</v>
      </c>
      <c r="C54" s="840"/>
      <c r="D54" s="840"/>
      <c r="E54" s="840" t="s">
        <v>10</v>
      </c>
      <c r="F54" s="838" t="s">
        <v>64</v>
      </c>
      <c r="G54" s="916" t="s">
        <v>65</v>
      </c>
      <c r="M54" s="745"/>
      <c r="N54" s="745"/>
      <c r="O54" s="926" t="s">
        <v>16</v>
      </c>
      <c r="P54" s="927" t="s">
        <v>17</v>
      </c>
      <c r="Q54" s="928" t="s">
        <v>18</v>
      </c>
      <c r="S54" s="134"/>
      <c r="T54" s="492"/>
      <c r="U54" s="492"/>
      <c r="V54" s="492"/>
      <c r="W54" s="134"/>
      <c r="X54" s="375"/>
      <c r="Y54" s="147"/>
    </row>
    <row r="55" spans="1:37" ht="13.8" x14ac:dyDescent="0.3">
      <c r="A55" s="917" t="s">
        <v>67</v>
      </c>
      <c r="B55" s="918">
        <f t="shared" ref="B55:G55" si="27">B51+B102+B107</f>
        <v>198</v>
      </c>
      <c r="C55" s="918">
        <f t="shared" si="27"/>
        <v>1</v>
      </c>
      <c r="D55" s="918">
        <f t="shared" si="27"/>
        <v>2</v>
      </c>
      <c r="E55" s="918">
        <f t="shared" si="27"/>
        <v>199</v>
      </c>
      <c r="F55" s="918">
        <f t="shared" si="27"/>
        <v>108</v>
      </c>
      <c r="G55" s="919">
        <f t="shared" si="27"/>
        <v>91</v>
      </c>
      <c r="M55" s="850" t="s">
        <v>45</v>
      </c>
      <c r="N55" s="929">
        <f>R33</f>
        <v>100</v>
      </c>
      <c r="O55" s="930">
        <f t="shared" ref="O55:P56" si="28">I33</f>
        <v>382</v>
      </c>
      <c r="P55" s="930">
        <f t="shared" si="28"/>
        <v>0</v>
      </c>
      <c r="Q55" s="931">
        <f t="shared" ref="Q55:Q65" si="29">SUM(O55:P55)</f>
        <v>382</v>
      </c>
      <c r="R55" s="90"/>
      <c r="S55" s="134"/>
      <c r="T55" s="492"/>
      <c r="U55" s="492"/>
      <c r="V55" s="492"/>
      <c r="W55" s="134"/>
      <c r="X55" s="375"/>
      <c r="Y55" s="147"/>
    </row>
    <row r="56" spans="1:37" ht="13.8" x14ac:dyDescent="0.3">
      <c r="A56" s="917" t="s">
        <v>121</v>
      </c>
      <c r="B56" s="918">
        <f t="shared" ref="B56:G56" si="30">B28</f>
        <v>203</v>
      </c>
      <c r="C56" s="918">
        <f t="shared" si="30"/>
        <v>4</v>
      </c>
      <c r="D56" s="918">
        <f t="shared" si="30"/>
        <v>3</v>
      </c>
      <c r="E56" s="918">
        <f t="shared" si="30"/>
        <v>202</v>
      </c>
      <c r="F56" s="918">
        <f t="shared" si="30"/>
        <v>93</v>
      </c>
      <c r="G56" s="919">
        <f t="shared" si="30"/>
        <v>109</v>
      </c>
      <c r="M56" s="851" t="s">
        <v>46</v>
      </c>
      <c r="N56" s="932">
        <f>R34</f>
        <v>100</v>
      </c>
      <c r="O56" s="933">
        <f t="shared" si="28"/>
        <v>515</v>
      </c>
      <c r="P56" s="933">
        <f t="shared" si="28"/>
        <v>0</v>
      </c>
      <c r="Q56" s="934">
        <f t="shared" si="29"/>
        <v>515</v>
      </c>
      <c r="R56" s="90"/>
      <c r="S56" s="134"/>
      <c r="T56" s="492"/>
      <c r="U56" s="492"/>
      <c r="V56" s="492"/>
      <c r="W56" s="134"/>
      <c r="X56" s="375"/>
      <c r="Y56" s="147"/>
    </row>
    <row r="57" spans="1:37" ht="14.4" thickBot="1" x14ac:dyDescent="0.35">
      <c r="A57" s="920" t="s">
        <v>18</v>
      </c>
      <c r="B57" s="921">
        <f t="shared" ref="B57:G57" si="31">B55+B56</f>
        <v>401</v>
      </c>
      <c r="C57" s="921">
        <f t="shared" si="31"/>
        <v>5</v>
      </c>
      <c r="D57" s="921">
        <f t="shared" si="31"/>
        <v>5</v>
      </c>
      <c r="E57" s="921">
        <f t="shared" si="31"/>
        <v>401</v>
      </c>
      <c r="F57" s="921">
        <f t="shared" si="31"/>
        <v>201</v>
      </c>
      <c r="G57" s="922">
        <f t="shared" si="31"/>
        <v>200</v>
      </c>
      <c r="M57" s="851"/>
      <c r="N57" s="932"/>
      <c r="O57" s="933"/>
      <c r="P57" s="933"/>
      <c r="Q57" s="934"/>
      <c r="S57" s="134"/>
      <c r="T57" s="492"/>
      <c r="U57" s="492"/>
      <c r="V57" s="492"/>
      <c r="W57" s="134"/>
      <c r="X57" s="375"/>
      <c r="Y57" s="147"/>
    </row>
    <row r="58" spans="1:37" ht="13.8" x14ac:dyDescent="0.3">
      <c r="H58" s="8">
        <f>J51+Z26</f>
        <v>725</v>
      </c>
      <c r="M58" s="851" t="s">
        <v>49</v>
      </c>
      <c r="N58" s="932">
        <f>R37</f>
        <v>100</v>
      </c>
      <c r="O58" s="933">
        <f t="shared" ref="O58:P60" si="32">I37</f>
        <v>262</v>
      </c>
      <c r="P58" s="933">
        <f t="shared" si="32"/>
        <v>12</v>
      </c>
      <c r="Q58" s="934">
        <f t="shared" si="29"/>
        <v>274</v>
      </c>
      <c r="R58" s="90"/>
      <c r="S58" s="134"/>
      <c r="T58" s="492"/>
      <c r="U58" s="492"/>
      <c r="V58" s="492"/>
      <c r="W58" s="134"/>
      <c r="X58" s="633"/>
      <c r="Y58" s="147"/>
    </row>
    <row r="59" spans="1:37" ht="13.8" x14ac:dyDescent="0.3">
      <c r="M59" s="851" t="s">
        <v>50</v>
      </c>
      <c r="N59" s="932">
        <f>R38</f>
        <v>100</v>
      </c>
      <c r="O59" s="933">
        <f t="shared" si="32"/>
        <v>669</v>
      </c>
      <c r="P59" s="933">
        <f t="shared" si="32"/>
        <v>0</v>
      </c>
      <c r="Q59" s="934">
        <f t="shared" si="29"/>
        <v>669</v>
      </c>
      <c r="R59" s="90"/>
      <c r="S59" s="134"/>
      <c r="T59" s="492"/>
      <c r="U59" s="492"/>
      <c r="V59" s="492"/>
      <c r="W59" s="134"/>
      <c r="X59" s="633"/>
      <c r="Y59" s="147"/>
    </row>
    <row r="60" spans="1:37" ht="14.4" thickBot="1" x14ac:dyDescent="0.35">
      <c r="M60" s="851" t="s">
        <v>51</v>
      </c>
      <c r="N60" s="932">
        <f>R39</f>
        <v>100</v>
      </c>
      <c r="O60" s="933">
        <f t="shared" si="32"/>
        <v>379</v>
      </c>
      <c r="P60" s="933">
        <f t="shared" si="32"/>
        <v>0</v>
      </c>
      <c r="Q60" s="934">
        <f>K39</f>
        <v>379</v>
      </c>
      <c r="R60" s="90"/>
      <c r="S60" s="134"/>
      <c r="T60" s="492"/>
      <c r="U60" s="492"/>
      <c r="V60" s="492"/>
      <c r="W60" s="134"/>
      <c r="X60" s="633"/>
      <c r="Y60" s="147"/>
    </row>
    <row r="61" spans="1:37" ht="13.8" x14ac:dyDescent="0.3">
      <c r="A61" s="971"/>
      <c r="B61" s="972" t="s">
        <v>73</v>
      </c>
      <c r="C61" s="972" t="s">
        <v>109</v>
      </c>
      <c r="D61" s="973" t="s">
        <v>42</v>
      </c>
      <c r="E61" s="147"/>
      <c r="F61" s="147"/>
      <c r="G61" s="147"/>
      <c r="M61" s="851" t="s">
        <v>53</v>
      </c>
      <c r="N61" s="932">
        <f>R42</f>
        <v>100</v>
      </c>
      <c r="O61" s="933">
        <f t="shared" ref="O61:P62" si="33">I42</f>
        <v>482</v>
      </c>
      <c r="P61" s="933">
        <f t="shared" si="33"/>
        <v>0</v>
      </c>
      <c r="Q61" s="934">
        <f t="shared" si="29"/>
        <v>482</v>
      </c>
      <c r="R61" s="90"/>
      <c r="S61" s="134"/>
      <c r="T61" s="492"/>
      <c r="U61" s="492"/>
      <c r="V61" s="492"/>
      <c r="W61" s="134"/>
      <c r="X61" s="633"/>
      <c r="Y61" s="147"/>
    </row>
    <row r="62" spans="1:37" ht="13.8" x14ac:dyDescent="0.3">
      <c r="A62" s="917" t="s">
        <v>240</v>
      </c>
      <c r="B62" s="975">
        <f>R51</f>
        <v>99.497487437185924</v>
      </c>
      <c r="C62" s="975">
        <f>T51</f>
        <v>63.819095477386931</v>
      </c>
      <c r="D62" s="976">
        <f>(Q51*100)/E51</f>
        <v>0.50251256281407031</v>
      </c>
      <c r="E62" s="147"/>
      <c r="F62" s="147"/>
      <c r="G62" s="147"/>
      <c r="M62" s="851" t="s">
        <v>54</v>
      </c>
      <c r="N62" s="932">
        <f>R43</f>
        <v>100</v>
      </c>
      <c r="O62" s="933">
        <f t="shared" si="33"/>
        <v>282</v>
      </c>
      <c r="P62" s="933">
        <f t="shared" si="33"/>
        <v>48</v>
      </c>
      <c r="Q62" s="934">
        <f t="shared" si="29"/>
        <v>330</v>
      </c>
      <c r="S62" s="134"/>
      <c r="T62" s="492"/>
      <c r="U62" s="492"/>
      <c r="V62" s="492"/>
      <c r="W62" s="134"/>
      <c r="X62" s="633"/>
      <c r="Y62" s="147"/>
    </row>
    <row r="63" spans="1:37" ht="13.8" x14ac:dyDescent="0.3">
      <c r="A63" s="917" t="s">
        <v>117</v>
      </c>
      <c r="B63" s="975">
        <f>U26</f>
        <v>89.603960396039611</v>
      </c>
      <c r="C63" s="975">
        <f>V26</f>
        <v>46.534653465346537</v>
      </c>
      <c r="D63" s="976">
        <f>W26</f>
        <v>10.396039603960396</v>
      </c>
      <c r="E63" s="147"/>
      <c r="F63" s="147"/>
      <c r="G63" s="147"/>
      <c r="M63" s="851"/>
      <c r="N63" s="932"/>
      <c r="O63" s="933"/>
      <c r="P63" s="933"/>
      <c r="Q63" s="934"/>
      <c r="R63" s="90"/>
      <c r="S63" s="134"/>
      <c r="T63" s="492"/>
      <c r="U63" s="492"/>
      <c r="V63" s="492"/>
      <c r="W63" s="134"/>
      <c r="X63" s="633"/>
      <c r="Y63" s="147"/>
    </row>
    <row r="64" spans="1:37" ht="14.4" thickBot="1" x14ac:dyDescent="0.35">
      <c r="A64" s="920" t="s">
        <v>18</v>
      </c>
      <c r="B64" s="977">
        <f>(B62+B63)/2</f>
        <v>94.550723916612768</v>
      </c>
      <c r="C64" s="977">
        <f t="shared" ref="C64:D64" si="34">(C62+C63)/2</f>
        <v>55.17687447136673</v>
      </c>
      <c r="D64" s="977">
        <f t="shared" si="34"/>
        <v>5.4492760833872333</v>
      </c>
      <c r="E64" s="147"/>
      <c r="F64" s="147"/>
      <c r="G64" s="147"/>
      <c r="M64" s="851" t="s">
        <v>57</v>
      </c>
      <c r="N64" s="932">
        <f>R46</f>
        <v>94.736842105263165</v>
      </c>
      <c r="O64" s="933">
        <f t="shared" ref="O64:P66" si="35">I46</f>
        <v>384</v>
      </c>
      <c r="P64" s="933">
        <f t="shared" si="35"/>
        <v>157</v>
      </c>
      <c r="Q64" s="934">
        <f t="shared" si="29"/>
        <v>541</v>
      </c>
      <c r="S64" s="134"/>
      <c r="T64" s="492"/>
      <c r="U64" s="492"/>
      <c r="V64" s="492"/>
      <c r="W64" s="134"/>
      <c r="X64" s="633"/>
      <c r="Y64" s="147"/>
    </row>
    <row r="65" spans="13:68" ht="13.8" x14ac:dyDescent="0.3">
      <c r="M65" s="851" t="s">
        <v>58</v>
      </c>
      <c r="N65" s="932">
        <f>R47</f>
        <v>100</v>
      </c>
      <c r="O65" s="933">
        <f t="shared" si="35"/>
        <v>267</v>
      </c>
      <c r="P65" s="933">
        <f t="shared" si="35"/>
        <v>0</v>
      </c>
      <c r="Q65" s="934">
        <f t="shared" si="29"/>
        <v>267</v>
      </c>
      <c r="S65" s="134"/>
      <c r="T65" s="492"/>
      <c r="U65" s="492"/>
      <c r="V65" s="492"/>
      <c r="W65" s="134"/>
      <c r="X65" s="633"/>
      <c r="Y65" s="147"/>
      <c r="AN65" s="148"/>
      <c r="AO65" s="148"/>
      <c r="AP65" s="148"/>
      <c r="AQ65" s="148"/>
      <c r="AR65" s="148"/>
      <c r="AS65" s="148"/>
      <c r="AT65" s="148"/>
      <c r="AU65" s="148"/>
      <c r="AV65" s="148"/>
      <c r="AW65" s="148"/>
      <c r="AX65" s="148"/>
      <c r="AY65" s="148"/>
      <c r="AZ65" s="148"/>
      <c r="BA65" s="148"/>
      <c r="BB65" s="148"/>
      <c r="BC65" s="148"/>
      <c r="BD65" s="148"/>
      <c r="BE65" s="148"/>
      <c r="BF65" s="148"/>
      <c r="BG65" s="148"/>
      <c r="BH65" s="150"/>
      <c r="BI65" s="150"/>
      <c r="BJ65" s="150"/>
      <c r="BK65" s="148"/>
      <c r="BL65" s="150"/>
      <c r="BM65" s="150"/>
      <c r="BN65" s="148"/>
      <c r="BO65" s="150"/>
      <c r="BP65" s="150"/>
    </row>
    <row r="66" spans="13:68" ht="13.8" x14ac:dyDescent="0.3">
      <c r="M66" s="851" t="s">
        <v>59</v>
      </c>
      <c r="N66" s="932">
        <f>R48</f>
        <v>100</v>
      </c>
      <c r="O66" s="933">
        <f t="shared" si="35"/>
        <v>397</v>
      </c>
      <c r="P66" s="933">
        <f t="shared" si="35"/>
        <v>0</v>
      </c>
      <c r="Q66" s="934">
        <f>K48</f>
        <v>397</v>
      </c>
      <c r="S66" s="134"/>
      <c r="T66" s="492"/>
      <c r="U66" s="492"/>
      <c r="V66" s="492"/>
      <c r="W66" s="134"/>
      <c r="X66" s="633"/>
      <c r="Y66" s="147"/>
      <c r="AN66" s="148"/>
      <c r="AO66" s="148"/>
      <c r="AP66" s="148"/>
      <c r="AQ66" s="148"/>
      <c r="AR66" s="148"/>
      <c r="AS66" s="148"/>
      <c r="AT66" s="148"/>
      <c r="AU66" s="148"/>
      <c r="AV66" s="148"/>
      <c r="AW66" s="148"/>
      <c r="AX66" s="148"/>
      <c r="AY66" s="148"/>
      <c r="AZ66" s="148"/>
      <c r="BA66" s="148"/>
      <c r="BB66" s="148"/>
      <c r="BC66" s="148"/>
      <c r="BD66" s="148"/>
      <c r="BE66" s="148"/>
      <c r="BF66" s="148"/>
      <c r="BG66" s="148"/>
      <c r="BH66" s="150"/>
      <c r="BI66" s="150"/>
      <c r="BJ66" s="150"/>
      <c r="BK66" s="148"/>
      <c r="BL66" s="150"/>
      <c r="BM66" s="150"/>
      <c r="BN66" s="148"/>
      <c r="BO66" s="150"/>
      <c r="BP66" s="150"/>
    </row>
    <row r="67" spans="13:68" ht="14.4" thickBot="1" x14ac:dyDescent="0.35">
      <c r="M67" s="935" t="s">
        <v>240</v>
      </c>
      <c r="N67" s="970">
        <f>(SUM(N55:N66))/10</f>
        <v>99.473684210526315</v>
      </c>
      <c r="O67" s="936">
        <f>SUM(O55:O66)</f>
        <v>4019</v>
      </c>
      <c r="P67" s="936">
        <f t="shared" ref="P67:Q67" si="36">SUM(P55:P66)</f>
        <v>217</v>
      </c>
      <c r="Q67" s="936">
        <f t="shared" si="36"/>
        <v>4236</v>
      </c>
      <c r="AN67" s="148"/>
      <c r="AO67" s="148"/>
      <c r="AP67" s="148"/>
      <c r="AQ67" s="148"/>
      <c r="AR67" s="148"/>
      <c r="AS67" s="148"/>
      <c r="AT67" s="148"/>
      <c r="AU67" s="148"/>
      <c r="AV67" s="148"/>
      <c r="AW67" s="148"/>
      <c r="AX67" s="148"/>
      <c r="AY67" s="148"/>
      <c r="AZ67" s="148"/>
      <c r="BA67" s="148"/>
      <c r="BB67" s="148"/>
      <c r="BC67" s="148"/>
      <c r="BD67" s="148"/>
      <c r="BE67" s="148"/>
      <c r="BF67" s="148"/>
      <c r="BG67" s="148"/>
      <c r="BH67" s="150"/>
      <c r="BI67" s="150"/>
      <c r="BJ67" s="148"/>
      <c r="BK67" s="148"/>
      <c r="BL67" s="150"/>
      <c r="BM67" s="150"/>
      <c r="BN67" s="148"/>
      <c r="BO67" s="150"/>
      <c r="BP67" s="150"/>
    </row>
    <row r="68" spans="13:68" ht="13.8" x14ac:dyDescent="0.3">
      <c r="AN68" s="148"/>
      <c r="AO68" s="148"/>
      <c r="AP68" s="148"/>
      <c r="AQ68" s="148"/>
      <c r="AR68" s="148"/>
      <c r="AS68" s="148"/>
      <c r="AT68" s="148"/>
      <c r="AU68" s="152"/>
      <c r="AV68" s="153"/>
      <c r="AW68" s="153"/>
      <c r="AX68" s="153"/>
      <c r="AY68" s="148"/>
      <c r="AZ68" s="148"/>
      <c r="BA68" s="148"/>
      <c r="BB68" s="153"/>
      <c r="BC68" s="153"/>
      <c r="BD68" s="153"/>
      <c r="BE68" s="153"/>
      <c r="BF68" s="148"/>
      <c r="BG68" s="148"/>
      <c r="BH68" s="148"/>
      <c r="BI68" s="148"/>
      <c r="BJ68" s="148"/>
      <c r="BK68" s="148"/>
      <c r="BL68" s="150"/>
      <c r="BM68" s="150"/>
      <c r="BN68" s="148"/>
      <c r="BO68" s="149"/>
      <c r="BP68" s="150"/>
    </row>
    <row r="69" spans="13:68" ht="13.8" x14ac:dyDescent="0.3">
      <c r="AJ69" s="8" t="s">
        <v>241</v>
      </c>
      <c r="AN69" s="148"/>
      <c r="AO69" s="155"/>
      <c r="AP69" s="155"/>
      <c r="AQ69" s="155"/>
      <c r="AR69" s="156"/>
      <c r="AS69" s="156"/>
      <c r="AT69" s="156"/>
      <c r="AU69" s="155"/>
      <c r="AV69" s="155"/>
      <c r="AW69" s="155"/>
      <c r="AX69" s="155"/>
      <c r="AY69" s="155"/>
      <c r="AZ69" s="148"/>
      <c r="BA69" s="148"/>
      <c r="BB69" s="157"/>
      <c r="BC69" s="157"/>
      <c r="BD69" s="157"/>
      <c r="BE69" s="157"/>
      <c r="BF69" s="157"/>
      <c r="BG69" s="148"/>
      <c r="BH69" s="158"/>
      <c r="BI69" s="158"/>
      <c r="BJ69" s="158"/>
      <c r="BK69" s="148"/>
      <c r="BL69" s="155"/>
      <c r="BM69" s="159"/>
      <c r="BN69" s="148"/>
      <c r="BO69" s="160"/>
      <c r="BP69" s="160"/>
    </row>
    <row r="70" spans="13:68" ht="13.8" x14ac:dyDescent="0.3">
      <c r="AJ70" s="708" t="s">
        <v>0</v>
      </c>
      <c r="AK70" s="125"/>
      <c r="AN70" s="148"/>
      <c r="AO70" s="155"/>
      <c r="AP70" s="155"/>
      <c r="AQ70" s="155"/>
      <c r="AR70" s="156"/>
      <c r="AS70" s="156"/>
      <c r="AT70" s="156"/>
      <c r="AU70" s="155"/>
      <c r="AV70" s="155"/>
      <c r="AW70" s="155"/>
      <c r="AX70" s="155"/>
      <c r="AY70" s="155"/>
      <c r="AZ70" s="148"/>
      <c r="BA70" s="148"/>
      <c r="BB70" s="157"/>
      <c r="BC70" s="157"/>
      <c r="BD70" s="157"/>
      <c r="BE70" s="157"/>
      <c r="BF70" s="157"/>
      <c r="BG70" s="148"/>
      <c r="BH70" s="158"/>
      <c r="BI70" s="158"/>
      <c r="BJ70" s="158"/>
      <c r="BK70" s="148"/>
      <c r="BL70" s="155"/>
      <c r="BM70" s="159"/>
      <c r="BN70" s="148"/>
      <c r="BO70" s="160"/>
      <c r="BP70" s="160"/>
    </row>
    <row r="71" spans="13:68" ht="13.8" x14ac:dyDescent="0.3">
      <c r="AJ71" s="708"/>
      <c r="AK71" s="918" t="s">
        <v>242</v>
      </c>
      <c r="AN71" s="148"/>
      <c r="AO71" s="155"/>
      <c r="AP71" s="155"/>
      <c r="AQ71" s="155"/>
      <c r="AR71" s="156"/>
      <c r="AS71" s="156"/>
      <c r="AT71" s="156"/>
      <c r="AU71" s="155"/>
      <c r="AV71" s="155"/>
      <c r="AW71" s="155"/>
      <c r="AX71" s="155"/>
      <c r="AY71" s="155"/>
      <c r="AZ71" s="148"/>
      <c r="BA71" s="148"/>
      <c r="BB71" s="157"/>
      <c r="BC71" s="157"/>
      <c r="BD71" s="157"/>
      <c r="BE71" s="157"/>
      <c r="BF71" s="157"/>
      <c r="BG71" s="148"/>
      <c r="BH71" s="158"/>
      <c r="BI71" s="158"/>
      <c r="BJ71" s="158"/>
      <c r="BK71" s="148"/>
      <c r="BL71" s="155"/>
      <c r="BM71" s="159"/>
      <c r="BN71" s="148"/>
      <c r="BO71" s="160"/>
      <c r="BP71" s="160"/>
    </row>
    <row r="72" spans="13:68" ht="13.8" x14ac:dyDescent="0.3">
      <c r="AJ72" s="708" t="s">
        <v>20</v>
      </c>
      <c r="AK72" s="974">
        <f>V6</f>
        <v>80.952380952380949</v>
      </c>
      <c r="AN72" s="148"/>
      <c r="AO72" s="155"/>
      <c r="AP72" s="155"/>
      <c r="AQ72" s="155"/>
      <c r="AR72" s="156"/>
      <c r="AS72" s="156"/>
      <c r="AT72" s="156"/>
      <c r="AU72" s="155"/>
      <c r="AV72" s="155"/>
      <c r="AW72" s="155"/>
      <c r="AX72" s="155"/>
      <c r="AY72" s="155"/>
      <c r="AZ72" s="148"/>
      <c r="BA72" s="148"/>
      <c r="BB72" s="157"/>
      <c r="BC72" s="157"/>
      <c r="BD72" s="157"/>
      <c r="BE72" s="157"/>
      <c r="BF72" s="157"/>
      <c r="BG72" s="148"/>
      <c r="BH72" s="158"/>
      <c r="BI72" s="158"/>
      <c r="BJ72" s="158"/>
      <c r="BK72" s="148"/>
      <c r="BL72" s="155"/>
      <c r="BM72" s="159"/>
      <c r="BN72" s="148"/>
      <c r="BO72" s="160"/>
      <c r="BP72" s="160"/>
    </row>
    <row r="73" spans="13:68" ht="13.8" x14ac:dyDescent="0.3">
      <c r="AJ73" s="708" t="s">
        <v>21</v>
      </c>
      <c r="AK73" s="974">
        <f>V7</f>
        <v>40.909090909090907</v>
      </c>
      <c r="AN73" s="148"/>
      <c r="AO73" s="155"/>
      <c r="AP73" s="155"/>
      <c r="AQ73" s="155"/>
      <c r="AR73" s="156"/>
      <c r="AS73" s="156"/>
      <c r="AT73" s="156"/>
      <c r="AU73" s="155"/>
      <c r="AV73" s="155"/>
      <c r="AW73" s="155"/>
      <c r="AX73" s="155"/>
      <c r="AY73" s="155"/>
      <c r="AZ73" s="148"/>
      <c r="BA73" s="148"/>
      <c r="BB73" s="157"/>
      <c r="BC73" s="157"/>
      <c r="BD73" s="157"/>
      <c r="BE73" s="157"/>
      <c r="BF73" s="157"/>
      <c r="BG73" s="148"/>
      <c r="BH73" s="158"/>
      <c r="BI73" s="158"/>
      <c r="BJ73" s="158"/>
      <c r="BK73" s="148"/>
      <c r="BL73" s="155"/>
      <c r="BM73" s="159"/>
      <c r="BN73" s="148"/>
      <c r="BO73" s="160"/>
      <c r="BP73" s="160"/>
    </row>
    <row r="74" spans="13:68" ht="13.8" x14ac:dyDescent="0.3">
      <c r="AJ74" s="709" t="s">
        <v>24</v>
      </c>
      <c r="AK74" s="974">
        <f>V10</f>
        <v>60.465116279069768</v>
      </c>
      <c r="AN74" s="148"/>
      <c r="AO74" s="155"/>
      <c r="AP74" s="155"/>
      <c r="AQ74" s="155"/>
      <c r="AR74" s="156"/>
      <c r="AS74" s="156"/>
      <c r="AT74" s="156"/>
      <c r="AU74" s="155"/>
      <c r="AV74" s="155"/>
      <c r="AW74" s="155"/>
      <c r="AX74" s="155"/>
      <c r="AY74" s="155"/>
      <c r="AZ74" s="148"/>
      <c r="BA74" s="148"/>
      <c r="BB74" s="157"/>
      <c r="BC74" s="157"/>
      <c r="BD74" s="157"/>
      <c r="BE74" s="157"/>
      <c r="BF74" s="157"/>
      <c r="BG74" s="148"/>
      <c r="BH74" s="158"/>
      <c r="BI74" s="158"/>
      <c r="BJ74" s="158"/>
      <c r="BK74" s="148"/>
      <c r="BL74" s="155"/>
      <c r="BM74" s="159"/>
      <c r="BN74" s="148"/>
      <c r="BO74" s="160"/>
      <c r="BP74" s="160"/>
    </row>
    <row r="75" spans="13:68" ht="13.8" x14ac:dyDescent="0.3">
      <c r="AJ75" s="708" t="s">
        <v>25</v>
      </c>
      <c r="AK75" s="974">
        <f>V11</f>
        <v>75</v>
      </c>
      <c r="AN75" s="148"/>
      <c r="AO75" s="155"/>
      <c r="AP75" s="155"/>
      <c r="AQ75" s="155"/>
      <c r="AR75" s="156"/>
      <c r="AS75" s="156"/>
      <c r="AT75" s="156"/>
      <c r="AU75" s="155"/>
      <c r="AV75" s="155"/>
      <c r="AW75" s="155"/>
      <c r="AX75" s="155"/>
      <c r="AY75" s="155"/>
      <c r="AZ75" s="148"/>
      <c r="BA75" s="148"/>
      <c r="BB75" s="157"/>
      <c r="BC75" s="157"/>
      <c r="BD75" s="157"/>
      <c r="BE75" s="157"/>
      <c r="BF75" s="157"/>
      <c r="BG75" s="148"/>
      <c r="BH75" s="158"/>
      <c r="BI75" s="158"/>
      <c r="BJ75" s="158"/>
      <c r="BK75" s="148"/>
      <c r="BL75" s="155"/>
      <c r="BM75" s="159"/>
      <c r="BN75" s="148"/>
      <c r="BO75" s="160"/>
      <c r="BP75" s="160"/>
    </row>
    <row r="76" spans="13:68" ht="13.8" x14ac:dyDescent="0.3">
      <c r="AJ76" s="708" t="s">
        <v>26</v>
      </c>
      <c r="AK76" s="974">
        <f>V12</f>
        <v>46.428571428571431</v>
      </c>
      <c r="AN76" s="148"/>
      <c r="AO76" s="155"/>
      <c r="AP76" s="155"/>
      <c r="AQ76" s="155"/>
      <c r="AR76" s="156"/>
      <c r="AS76" s="156"/>
      <c r="AT76" s="156"/>
      <c r="AU76" s="155"/>
      <c r="AV76" s="155"/>
      <c r="AW76" s="155"/>
      <c r="AX76" s="155"/>
      <c r="AY76" s="155"/>
      <c r="AZ76" s="148"/>
      <c r="BA76" s="148"/>
      <c r="BB76" s="157"/>
      <c r="BC76" s="157"/>
      <c r="BD76" s="157"/>
      <c r="BE76" s="157"/>
      <c r="BF76" s="157"/>
      <c r="BG76" s="148"/>
      <c r="BH76" s="158"/>
      <c r="BI76" s="158"/>
      <c r="BJ76" s="158"/>
      <c r="BK76" s="148"/>
      <c r="BL76" s="155"/>
      <c r="BM76" s="159"/>
      <c r="BN76" s="148"/>
      <c r="BO76" s="160"/>
      <c r="BP76" s="160"/>
    </row>
    <row r="77" spans="13:68" ht="13.8" x14ac:dyDescent="0.3">
      <c r="AJ77" s="709" t="s">
        <v>30</v>
      </c>
      <c r="AK77" s="974">
        <f>V15</f>
        <v>59.615384615384613</v>
      </c>
      <c r="AN77" s="148"/>
      <c r="AO77" s="155"/>
      <c r="AP77" s="155"/>
      <c r="AQ77" s="155"/>
      <c r="AR77" s="156"/>
      <c r="AS77" s="156"/>
      <c r="AT77" s="156"/>
      <c r="AU77" s="155"/>
      <c r="AV77" s="155"/>
      <c r="AW77" s="155"/>
      <c r="AX77" s="155"/>
      <c r="AY77" s="155"/>
      <c r="AZ77" s="148"/>
      <c r="BA77" s="148"/>
      <c r="BB77" s="157"/>
      <c r="BC77" s="157"/>
      <c r="BD77" s="157"/>
      <c r="BE77" s="157"/>
      <c r="BF77" s="157"/>
      <c r="BG77" s="148"/>
      <c r="BH77" s="158"/>
      <c r="BI77" s="158"/>
      <c r="BJ77" s="158"/>
      <c r="BK77" s="148"/>
      <c r="BL77" s="155"/>
      <c r="BM77" s="159"/>
      <c r="BN77" s="148"/>
      <c r="BO77" s="160"/>
      <c r="BP77" s="160"/>
    </row>
    <row r="78" spans="13:68" ht="13.8" x14ac:dyDescent="0.3">
      <c r="AJ78" s="708" t="s">
        <v>29</v>
      </c>
      <c r="AK78" s="974">
        <f>V16</f>
        <v>42.307692307692307</v>
      </c>
      <c r="AN78" s="148"/>
      <c r="AO78" s="155"/>
      <c r="AP78" s="155"/>
      <c r="AQ78" s="155"/>
      <c r="AR78" s="156"/>
      <c r="AS78" s="156"/>
      <c r="AT78" s="156"/>
      <c r="AU78" s="155"/>
      <c r="AV78" s="155"/>
      <c r="AW78" s="155"/>
      <c r="AX78" s="155"/>
      <c r="AY78" s="155"/>
      <c r="AZ78" s="148"/>
      <c r="BA78" s="148"/>
      <c r="BB78" s="157"/>
      <c r="BC78" s="157"/>
      <c r="BD78" s="157"/>
      <c r="BE78" s="157"/>
      <c r="BF78" s="157"/>
      <c r="BG78" s="148"/>
      <c r="BH78" s="158"/>
      <c r="BI78" s="158"/>
      <c r="BJ78" s="158"/>
      <c r="BK78" s="148"/>
      <c r="BL78" s="155"/>
      <c r="BM78" s="159"/>
      <c r="BN78" s="148"/>
      <c r="BO78" s="160"/>
      <c r="BP78" s="160"/>
    </row>
    <row r="79" spans="13:68" ht="13.8" x14ac:dyDescent="0.3">
      <c r="AJ79" s="708" t="s">
        <v>31</v>
      </c>
      <c r="AK79" s="974">
        <f>V17</f>
        <v>22.222222222222221</v>
      </c>
      <c r="AN79" s="148"/>
      <c r="AO79" s="155"/>
      <c r="AP79" s="155"/>
      <c r="AQ79" s="155"/>
      <c r="AR79" s="156"/>
      <c r="AS79" s="156"/>
      <c r="AT79" s="156"/>
      <c r="AU79" s="155"/>
      <c r="AV79" s="155"/>
      <c r="AW79" s="155"/>
      <c r="AX79" s="155"/>
      <c r="AY79" s="155"/>
      <c r="AZ79" s="148"/>
      <c r="BA79" s="148"/>
      <c r="BB79" s="157"/>
      <c r="BC79" s="157"/>
      <c r="BD79" s="157"/>
      <c r="BE79" s="157"/>
      <c r="BF79" s="157"/>
      <c r="BG79" s="148"/>
      <c r="BH79" s="158"/>
      <c r="BI79" s="158"/>
      <c r="BJ79" s="158"/>
      <c r="BK79" s="148"/>
      <c r="BL79" s="155"/>
      <c r="BM79" s="159"/>
      <c r="BN79" s="148"/>
      <c r="BO79" s="160"/>
      <c r="BP79" s="160"/>
    </row>
    <row r="80" spans="13:68" ht="13.8" x14ac:dyDescent="0.3">
      <c r="AJ80" s="709" t="s">
        <v>37</v>
      </c>
      <c r="AK80" s="974">
        <f>V20</f>
        <v>32.075471698113205</v>
      </c>
      <c r="AN80" s="148"/>
      <c r="AO80" s="155"/>
      <c r="AP80" s="155"/>
      <c r="AQ80" s="155"/>
      <c r="AR80" s="156"/>
      <c r="AS80" s="156"/>
      <c r="AT80" s="156"/>
      <c r="AU80" s="155"/>
      <c r="AV80" s="155"/>
      <c r="AW80" s="155"/>
      <c r="AX80" s="155"/>
      <c r="AY80" s="155"/>
      <c r="AZ80" s="148"/>
      <c r="BA80" s="148"/>
      <c r="BB80" s="157"/>
      <c r="BC80" s="157"/>
      <c r="BD80" s="157"/>
      <c r="BE80" s="157"/>
      <c r="BF80" s="157"/>
      <c r="BG80" s="148"/>
      <c r="BH80" s="158"/>
      <c r="BI80" s="158"/>
      <c r="BJ80" s="158"/>
      <c r="BK80" s="148"/>
      <c r="BL80" s="155"/>
      <c r="BM80" s="159"/>
      <c r="BN80" s="148"/>
      <c r="BO80" s="160"/>
      <c r="BP80" s="160"/>
    </row>
    <row r="81" spans="1:68" ht="13.8" x14ac:dyDescent="0.3">
      <c r="AJ81" s="708" t="s">
        <v>35</v>
      </c>
      <c r="AK81" s="974">
        <f>V21</f>
        <v>44.444444444444443</v>
      </c>
      <c r="AN81" s="148"/>
      <c r="AO81" s="155"/>
      <c r="AP81" s="155"/>
      <c r="AQ81" s="155"/>
      <c r="AR81" s="156"/>
      <c r="AS81" s="156"/>
      <c r="AT81" s="156"/>
      <c r="AU81" s="155"/>
      <c r="AV81" s="155"/>
      <c r="AW81" s="155"/>
      <c r="AX81" s="155"/>
      <c r="AY81" s="155"/>
      <c r="AZ81" s="148"/>
      <c r="BA81" s="148"/>
      <c r="BB81" s="157"/>
      <c r="BC81" s="157"/>
      <c r="BD81" s="157"/>
      <c r="BE81" s="157"/>
      <c r="BF81" s="157"/>
      <c r="BG81" s="148"/>
      <c r="BH81" s="158"/>
      <c r="BI81" s="158"/>
      <c r="BJ81" s="158"/>
      <c r="BK81" s="148"/>
      <c r="BL81" s="155"/>
      <c r="BM81" s="159"/>
      <c r="BN81" s="148"/>
      <c r="BO81" s="160"/>
      <c r="BP81" s="160"/>
    </row>
    <row r="82" spans="1:68" ht="13.8" x14ac:dyDescent="0.3">
      <c r="AJ82" s="708" t="s">
        <v>36</v>
      </c>
      <c r="AK82" s="974">
        <f>V22</f>
        <v>29.62962962962963</v>
      </c>
      <c r="AN82" s="148"/>
      <c r="AO82" s="155"/>
      <c r="AP82" s="155"/>
      <c r="AQ82" s="155"/>
      <c r="AR82" s="156"/>
      <c r="AS82" s="156"/>
      <c r="AT82" s="156"/>
      <c r="AU82" s="155"/>
      <c r="AV82" s="155"/>
      <c r="AW82" s="155"/>
      <c r="AX82" s="155"/>
      <c r="AY82" s="155"/>
      <c r="AZ82" s="148"/>
      <c r="BA82" s="148"/>
      <c r="BB82" s="157"/>
      <c r="BC82" s="157"/>
      <c r="BD82" s="157"/>
      <c r="BE82" s="157"/>
      <c r="BF82" s="157"/>
      <c r="BG82" s="148"/>
      <c r="BH82" s="158"/>
      <c r="BI82" s="158"/>
      <c r="BJ82" s="158"/>
      <c r="BK82" s="148"/>
      <c r="BL82" s="155"/>
      <c r="BM82" s="159"/>
      <c r="BN82" s="148"/>
      <c r="BO82" s="160"/>
      <c r="BP82" s="160"/>
    </row>
    <row r="83" spans="1:68" ht="13.8" x14ac:dyDescent="0.3">
      <c r="AJ83" s="709" t="s">
        <v>37</v>
      </c>
      <c r="AK83" s="974">
        <f>V22</f>
        <v>29.62962962962963</v>
      </c>
      <c r="AN83" s="148"/>
      <c r="AO83" s="155"/>
      <c r="AP83" s="155"/>
      <c r="AQ83" s="155"/>
      <c r="AR83" s="156"/>
      <c r="AS83" s="156"/>
      <c r="AT83" s="156"/>
      <c r="AU83" s="155"/>
      <c r="AV83" s="155"/>
      <c r="AW83" s="155"/>
      <c r="AX83" s="155"/>
      <c r="AY83" s="155"/>
      <c r="AZ83" s="148"/>
      <c r="BA83" s="148"/>
      <c r="BB83" s="157"/>
      <c r="BC83" s="157"/>
      <c r="BD83" s="157"/>
      <c r="BE83" s="157"/>
      <c r="BF83" s="157"/>
      <c r="BG83" s="148"/>
      <c r="BH83" s="158"/>
      <c r="BI83" s="158"/>
      <c r="BJ83" s="158"/>
      <c r="BK83" s="148"/>
      <c r="BL83" s="155"/>
      <c r="BM83" s="159"/>
      <c r="BN83" s="148"/>
      <c r="BO83" s="160"/>
      <c r="BP83" s="160"/>
    </row>
    <row r="84" spans="1:68" ht="13.8" x14ac:dyDescent="0.3">
      <c r="AJ84" s="978" t="s">
        <v>40</v>
      </c>
      <c r="AK84" s="974">
        <f>V26</f>
        <v>46.534653465346537</v>
      </c>
      <c r="AN84" s="148"/>
      <c r="AO84" s="155"/>
      <c r="AP84" s="155"/>
      <c r="AQ84" s="155"/>
      <c r="AR84" s="156"/>
      <c r="AS84" s="156"/>
      <c r="AT84" s="156"/>
      <c r="AU84" s="155"/>
      <c r="AV84" s="155"/>
      <c r="AW84" s="155"/>
      <c r="AX84" s="155"/>
      <c r="AY84" s="155"/>
      <c r="AZ84" s="148"/>
      <c r="BA84" s="148"/>
      <c r="BB84" s="157"/>
      <c r="BC84" s="157"/>
      <c r="BD84" s="157"/>
      <c r="BE84" s="157"/>
      <c r="BF84" s="157"/>
      <c r="BG84" s="148"/>
      <c r="BH84" s="158"/>
      <c r="BI84" s="158"/>
      <c r="BJ84" s="158"/>
      <c r="BK84" s="148"/>
      <c r="BL84" s="155"/>
      <c r="BM84" s="159"/>
      <c r="BN84" s="148"/>
      <c r="BO84" s="160"/>
      <c r="BP84" s="160"/>
    </row>
    <row r="85" spans="1:68" ht="13.8" x14ac:dyDescent="0.3">
      <c r="AI85" s="304"/>
      <c r="AJ85" s="159"/>
      <c r="AK85" s="304"/>
      <c r="AN85" s="148"/>
      <c r="AO85" s="155"/>
      <c r="AP85" s="155"/>
      <c r="AQ85" s="155"/>
      <c r="AR85" s="156"/>
      <c r="AS85" s="156"/>
      <c r="AT85" s="156"/>
      <c r="AU85" s="155"/>
      <c r="AV85" s="155"/>
      <c r="AW85" s="155"/>
      <c r="AX85" s="155"/>
      <c r="AY85" s="155"/>
      <c r="AZ85" s="148"/>
      <c r="BA85" s="148"/>
      <c r="BB85" s="157"/>
      <c r="BC85" s="157"/>
      <c r="BD85" s="157"/>
      <c r="BE85" s="157"/>
      <c r="BF85" s="157"/>
      <c r="BG85" s="148"/>
      <c r="BH85" s="158"/>
      <c r="BI85" s="158"/>
      <c r="BJ85" s="158"/>
      <c r="BK85" s="148"/>
      <c r="BL85" s="155"/>
      <c r="BM85" s="159"/>
      <c r="BN85" s="148"/>
      <c r="BO85" s="160"/>
      <c r="BP85" s="160"/>
    </row>
    <row r="86" spans="1:68" ht="13.8" x14ac:dyDescent="0.3">
      <c r="AI86" s="304"/>
      <c r="AJ86" s="161"/>
      <c r="AK86" s="304"/>
      <c r="AN86" s="148"/>
      <c r="AO86" s="155"/>
      <c r="AP86" s="155"/>
      <c r="AQ86" s="155"/>
      <c r="AR86" s="156"/>
      <c r="AS86" s="156"/>
      <c r="AT86" s="156"/>
      <c r="AU86" s="155"/>
      <c r="AV86" s="155"/>
      <c r="AW86" s="155"/>
      <c r="AX86" s="155"/>
      <c r="AY86" s="155"/>
      <c r="AZ86" s="148"/>
      <c r="BA86" s="148"/>
      <c r="BB86" s="157"/>
      <c r="BC86" s="157"/>
      <c r="BD86" s="157"/>
      <c r="BE86" s="157"/>
      <c r="BF86" s="157"/>
      <c r="BG86" s="148"/>
      <c r="BH86" s="158"/>
      <c r="BI86" s="158"/>
      <c r="BJ86" s="158"/>
      <c r="BK86" s="148"/>
      <c r="BL86" s="155"/>
      <c r="BM86" s="159"/>
      <c r="BN86" s="148"/>
      <c r="BO86" s="160"/>
      <c r="BP86" s="160"/>
    </row>
    <row r="87" spans="1:68" ht="13.8" x14ac:dyDescent="0.3">
      <c r="AI87" s="304"/>
      <c r="AJ87" s="159"/>
      <c r="AK87" s="304"/>
      <c r="AN87" s="148"/>
      <c r="AO87" s="155"/>
      <c r="AP87" s="155"/>
      <c r="AQ87" s="155"/>
      <c r="AR87" s="156"/>
      <c r="AS87" s="156"/>
      <c r="AT87" s="156"/>
      <c r="AU87" s="155"/>
      <c r="AV87" s="155"/>
      <c r="AW87" s="155"/>
      <c r="AX87" s="155"/>
      <c r="AY87" s="155"/>
      <c r="AZ87" s="148"/>
      <c r="BA87" s="148"/>
      <c r="BB87" s="157"/>
      <c r="BC87" s="157"/>
      <c r="BD87" s="157"/>
      <c r="BE87" s="157"/>
      <c r="BF87" s="157"/>
      <c r="BG87" s="148"/>
      <c r="BH87" s="158"/>
      <c r="BI87" s="158"/>
      <c r="BJ87" s="158"/>
      <c r="BK87" s="148"/>
      <c r="BL87" s="155"/>
      <c r="BM87" s="159"/>
      <c r="BN87" s="148"/>
      <c r="BO87" s="160"/>
      <c r="BP87" s="160"/>
    </row>
    <row r="88" spans="1:68" ht="13.8" x14ac:dyDescent="0.3">
      <c r="AI88" s="304"/>
      <c r="AJ88" s="161"/>
      <c r="AK88" s="304"/>
      <c r="AN88" s="161"/>
      <c r="AO88" s="159"/>
      <c r="AP88" s="159"/>
      <c r="AQ88" s="159"/>
      <c r="AR88" s="159"/>
      <c r="AS88" s="159"/>
      <c r="AT88" s="159"/>
      <c r="AU88" s="159"/>
      <c r="AV88" s="159"/>
      <c r="AW88" s="159"/>
      <c r="AX88" s="159"/>
      <c r="AY88" s="159"/>
      <c r="AZ88" s="161"/>
      <c r="BA88" s="161"/>
      <c r="BB88" s="157"/>
      <c r="BC88" s="157"/>
      <c r="BD88" s="157"/>
      <c r="BE88" s="157"/>
      <c r="BF88" s="157"/>
      <c r="BG88" s="161"/>
      <c r="BH88" s="158"/>
      <c r="BI88" s="158"/>
      <c r="BJ88" s="158"/>
      <c r="BK88" s="161"/>
      <c r="BL88" s="159"/>
      <c r="BM88" s="159"/>
      <c r="BN88" s="161"/>
      <c r="BO88" s="160"/>
      <c r="BP88" s="160"/>
    </row>
    <row r="89" spans="1:68" ht="13.8" x14ac:dyDescent="0.3">
      <c r="AI89" s="304"/>
      <c r="AJ89" s="159"/>
      <c r="AK89" s="304"/>
      <c r="AN89" s="151"/>
      <c r="AO89" s="151"/>
      <c r="AP89" s="151"/>
      <c r="AQ89" s="151"/>
      <c r="AR89" s="151"/>
      <c r="AS89" s="151"/>
      <c r="AT89" s="151"/>
      <c r="AU89" s="151"/>
      <c r="AV89" s="151"/>
      <c r="AW89" s="151"/>
      <c r="AX89" s="151"/>
      <c r="AY89" s="151"/>
      <c r="AZ89" s="151"/>
      <c r="BA89" s="151"/>
      <c r="BB89" s="151"/>
      <c r="BC89" s="151"/>
      <c r="BD89" s="151"/>
      <c r="BE89" s="151"/>
      <c r="BF89" s="151"/>
      <c r="BG89" s="151"/>
      <c r="BH89" s="151"/>
      <c r="BI89" s="151"/>
      <c r="BJ89" s="151"/>
      <c r="BK89" s="151"/>
      <c r="BL89" s="151"/>
      <c r="BM89" s="151"/>
      <c r="BN89" s="151"/>
      <c r="BO89" s="151"/>
      <c r="BP89" s="151"/>
    </row>
    <row r="90" spans="1:68" ht="13.8" x14ac:dyDescent="0.3">
      <c r="AI90" s="304"/>
      <c r="AJ90" s="161"/>
      <c r="AK90" s="304"/>
      <c r="AN90" s="151"/>
      <c r="AO90" s="151"/>
      <c r="AP90" s="151"/>
      <c r="AQ90" s="151"/>
      <c r="AR90" s="151"/>
      <c r="AS90" s="151"/>
      <c r="AT90" s="151"/>
      <c r="AU90" s="151"/>
      <c r="AV90" s="151"/>
      <c r="AW90" s="151"/>
      <c r="AX90" s="151"/>
      <c r="AY90" s="151"/>
      <c r="AZ90" s="151"/>
      <c r="BA90" s="151"/>
      <c r="BB90" s="151"/>
      <c r="BC90" s="151"/>
      <c r="BD90" s="151"/>
      <c r="BE90" s="151"/>
      <c r="BF90" s="151"/>
      <c r="BG90" s="151"/>
      <c r="BH90" s="151"/>
      <c r="BI90" s="151"/>
      <c r="BJ90" s="151"/>
      <c r="BK90" s="151"/>
      <c r="BL90" s="151"/>
      <c r="BM90" s="151"/>
      <c r="BN90" s="151"/>
      <c r="BO90" s="151"/>
      <c r="BP90" s="151"/>
    </row>
    <row r="91" spans="1:68" ht="13.8" x14ac:dyDescent="0.3">
      <c r="AI91" s="304"/>
      <c r="AJ91" s="159"/>
      <c r="AK91" s="304"/>
    </row>
    <row r="92" spans="1:68" ht="13.8" x14ac:dyDescent="0.3">
      <c r="AI92" s="304"/>
      <c r="AJ92" s="161"/>
      <c r="AK92" s="304"/>
    </row>
    <row r="93" spans="1:68" x14ac:dyDescent="0.25">
      <c r="A93" s="304"/>
      <c r="B93" s="304"/>
      <c r="C93" s="304"/>
      <c r="D93" s="304"/>
      <c r="E93" s="304"/>
      <c r="F93" s="304"/>
      <c r="G93" s="304"/>
      <c r="H93" s="304"/>
      <c r="I93" s="304"/>
      <c r="J93" s="304"/>
      <c r="K93" s="304"/>
      <c r="L93" s="304"/>
      <c r="M93" s="304"/>
      <c r="N93" s="304"/>
      <c r="O93" s="304"/>
      <c r="P93" s="304"/>
      <c r="Q93" s="304"/>
      <c r="R93" s="304"/>
      <c r="S93" s="304"/>
      <c r="T93" s="304"/>
      <c r="U93" s="304"/>
    </row>
    <row r="94" spans="1:68" ht="15.6" x14ac:dyDescent="0.3">
      <c r="A94" s="304"/>
      <c r="B94" s="304"/>
      <c r="C94" s="556"/>
      <c r="D94" s="556"/>
      <c r="E94" s="556"/>
      <c r="F94" s="556"/>
      <c r="G94" s="556"/>
      <c r="H94" s="556"/>
      <c r="I94" s="304"/>
      <c r="J94" s="304"/>
      <c r="K94" s="304"/>
      <c r="L94" s="304"/>
      <c r="M94" s="304"/>
      <c r="N94" s="304"/>
      <c r="O94" s="304"/>
      <c r="P94" s="304"/>
      <c r="Q94" s="304"/>
      <c r="R94" s="304"/>
      <c r="S94" s="304"/>
      <c r="T94" s="304"/>
      <c r="U94" s="304"/>
    </row>
    <row r="95" spans="1:68" ht="15.6" x14ac:dyDescent="0.3">
      <c r="A95" s="304"/>
      <c r="B95" s="304"/>
      <c r="C95" s="556"/>
      <c r="D95" s="556"/>
      <c r="E95" s="556"/>
      <c r="F95" s="556"/>
      <c r="G95" s="556"/>
      <c r="H95" s="556"/>
      <c r="I95" s="304"/>
      <c r="J95" s="304"/>
      <c r="K95" s="304"/>
      <c r="L95" s="304"/>
      <c r="M95" s="136"/>
      <c r="N95" s="136"/>
      <c r="O95" s="347"/>
      <c r="P95" s="136"/>
      <c r="Q95" s="136"/>
      <c r="R95" s="304"/>
      <c r="S95" s="136"/>
      <c r="T95" s="346"/>
      <c r="U95" s="304"/>
    </row>
    <row r="96" spans="1:68" ht="13.8" x14ac:dyDescent="0.3">
      <c r="A96" s="136"/>
      <c r="B96" s="136"/>
      <c r="C96" s="136"/>
      <c r="D96" s="136"/>
      <c r="E96" s="136"/>
      <c r="F96" s="136"/>
      <c r="G96" s="136"/>
      <c r="H96" s="136"/>
      <c r="I96" s="347"/>
      <c r="J96" s="347"/>
      <c r="K96" s="347"/>
      <c r="L96" s="347"/>
      <c r="M96" s="136"/>
      <c r="N96" s="136"/>
      <c r="O96" s="347"/>
      <c r="P96" s="136"/>
      <c r="Q96" s="136"/>
      <c r="R96" s="304"/>
      <c r="S96" s="136"/>
      <c r="T96" s="346"/>
      <c r="U96" s="304"/>
    </row>
    <row r="97" spans="1:23" ht="13.8" x14ac:dyDescent="0.3">
      <c r="A97" s="136"/>
      <c r="B97" s="136"/>
      <c r="C97" s="136"/>
      <c r="D97" s="136"/>
      <c r="E97" s="136"/>
      <c r="F97" s="136"/>
      <c r="G97" s="136"/>
      <c r="H97" s="136"/>
      <c r="I97" s="347"/>
      <c r="J97" s="347"/>
      <c r="K97" s="347"/>
      <c r="L97" s="136"/>
      <c r="M97" s="347"/>
      <c r="N97" s="347"/>
      <c r="O97" s="136"/>
      <c r="P97" s="136"/>
      <c r="Q97" s="136"/>
      <c r="R97" s="136"/>
      <c r="S97" s="136"/>
      <c r="T97" s="348"/>
      <c r="U97" s="304"/>
    </row>
    <row r="98" spans="1:23" ht="13.8" x14ac:dyDescent="0.3">
      <c r="A98" s="136"/>
      <c r="B98" s="542"/>
      <c r="C98" s="542"/>
      <c r="D98" s="542"/>
      <c r="E98" s="266"/>
      <c r="F98" s="542"/>
      <c r="G98" s="542"/>
      <c r="H98" s="136"/>
      <c r="I98" s="542"/>
      <c r="J98" s="542"/>
      <c r="K98" s="165"/>
      <c r="L98" s="136"/>
      <c r="M98" s="267"/>
      <c r="N98" s="136"/>
      <c r="O98" s="349"/>
      <c r="P98" s="349"/>
      <c r="Q98" s="349"/>
      <c r="R98" s="136"/>
      <c r="S98" s="136"/>
      <c r="T98" s="349"/>
      <c r="U98" s="304"/>
    </row>
    <row r="99" spans="1:23" ht="13.8" x14ac:dyDescent="0.3">
      <c r="A99" s="136"/>
      <c r="B99" s="542"/>
      <c r="C99" s="542"/>
      <c r="D99" s="542"/>
      <c r="E99" s="266"/>
      <c r="F99" s="542"/>
      <c r="G99" s="542"/>
      <c r="H99" s="136"/>
      <c r="I99" s="542"/>
      <c r="J99" s="542"/>
      <c r="K99" s="165"/>
      <c r="L99" s="136"/>
      <c r="M99" s="267"/>
      <c r="N99" s="136"/>
      <c r="O99" s="349"/>
      <c r="P99" s="349"/>
      <c r="Q99" s="349"/>
      <c r="R99" s="136"/>
      <c r="S99" s="136"/>
      <c r="T99" s="349"/>
      <c r="U99" s="304"/>
    </row>
    <row r="100" spans="1:23" ht="13.8" x14ac:dyDescent="0.3">
      <c r="A100" s="136"/>
      <c r="B100" s="542"/>
      <c r="C100" s="542"/>
      <c r="D100" s="542"/>
      <c r="E100" s="266"/>
      <c r="F100" s="542"/>
      <c r="G100" s="542"/>
      <c r="H100" s="136"/>
      <c r="I100" s="542"/>
      <c r="J100" s="542"/>
      <c r="K100" s="165"/>
      <c r="L100" s="136"/>
      <c r="M100" s="267"/>
      <c r="N100" s="136"/>
      <c r="O100" s="349"/>
      <c r="P100" s="349"/>
      <c r="Q100" s="349"/>
      <c r="R100" s="136"/>
      <c r="S100" s="136"/>
      <c r="T100" s="349"/>
      <c r="U100" s="304"/>
    </row>
    <row r="101" spans="1:23" ht="13.8" x14ac:dyDescent="0.3">
      <c r="A101" s="136"/>
      <c r="B101" s="542"/>
      <c r="C101" s="542"/>
      <c r="D101" s="542"/>
      <c r="E101" s="266"/>
      <c r="F101" s="542"/>
      <c r="G101" s="542"/>
      <c r="H101" s="136"/>
      <c r="I101" s="542"/>
      <c r="J101" s="542"/>
      <c r="K101" s="165"/>
      <c r="L101" s="136"/>
      <c r="M101" s="267"/>
      <c r="N101" s="136"/>
      <c r="O101" s="349"/>
      <c r="P101" s="349"/>
      <c r="Q101" s="349"/>
      <c r="R101" s="136"/>
      <c r="S101" s="136"/>
      <c r="T101" s="349"/>
      <c r="U101" s="304"/>
    </row>
    <row r="102" spans="1:23" ht="13.8" x14ac:dyDescent="0.3">
      <c r="A102" s="165"/>
      <c r="B102" s="165"/>
      <c r="C102" s="165"/>
      <c r="D102" s="165"/>
      <c r="E102" s="266"/>
      <c r="F102" s="165"/>
      <c r="G102" s="165"/>
      <c r="H102" s="165"/>
      <c r="I102" s="165"/>
      <c r="J102" s="165"/>
      <c r="K102" s="165"/>
      <c r="L102" s="165"/>
      <c r="M102" s="267"/>
      <c r="N102" s="165"/>
      <c r="O102" s="165"/>
      <c r="P102" s="165"/>
      <c r="Q102" s="165"/>
      <c r="R102" s="136"/>
      <c r="S102" s="165"/>
      <c r="T102" s="165"/>
      <c r="U102" s="304"/>
    </row>
    <row r="103" spans="1:23" ht="13.8" x14ac:dyDescent="0.3">
      <c r="A103" s="136"/>
      <c r="B103" s="542"/>
      <c r="C103" s="542"/>
      <c r="D103" s="542"/>
      <c r="E103" s="266"/>
      <c r="F103" s="542"/>
      <c r="G103" s="542"/>
      <c r="H103" s="136"/>
      <c r="I103" s="542"/>
      <c r="J103" s="542"/>
      <c r="K103" s="165"/>
      <c r="L103" s="136"/>
      <c r="M103" s="267"/>
      <c r="N103" s="136"/>
      <c r="O103" s="349"/>
      <c r="P103" s="349"/>
      <c r="Q103" s="349"/>
      <c r="R103" s="136"/>
      <c r="S103" s="136"/>
      <c r="T103" s="349"/>
      <c r="U103" s="304"/>
    </row>
    <row r="104" spans="1:23" ht="13.8" x14ac:dyDescent="0.3">
      <c r="A104" s="136"/>
      <c r="B104" s="542"/>
      <c r="C104" s="542"/>
      <c r="D104" s="542"/>
      <c r="E104" s="266"/>
      <c r="F104" s="542"/>
      <c r="G104" s="542"/>
      <c r="H104" s="136"/>
      <c r="I104" s="542"/>
      <c r="J104" s="542"/>
      <c r="K104" s="165"/>
      <c r="L104" s="136"/>
      <c r="M104" s="267"/>
      <c r="N104" s="136"/>
      <c r="O104" s="349"/>
      <c r="P104" s="349"/>
      <c r="Q104" s="349"/>
      <c r="R104" s="136"/>
      <c r="S104" s="136"/>
      <c r="T104" s="349"/>
      <c r="U104" s="304"/>
    </row>
    <row r="105" spans="1:23" ht="13.8" x14ac:dyDescent="0.3">
      <c r="A105" s="136"/>
      <c r="B105" s="542"/>
      <c r="C105" s="542"/>
      <c r="D105" s="542"/>
      <c r="E105" s="266"/>
      <c r="F105" s="542"/>
      <c r="G105" s="542"/>
      <c r="H105" s="136"/>
      <c r="I105" s="542"/>
      <c r="J105" s="542"/>
      <c r="K105" s="165"/>
      <c r="L105" s="136"/>
      <c r="M105" s="267"/>
      <c r="N105" s="136"/>
      <c r="O105" s="349"/>
      <c r="P105" s="349"/>
      <c r="Q105" s="349"/>
      <c r="R105" s="136"/>
      <c r="S105" s="136"/>
      <c r="T105" s="349"/>
      <c r="U105" s="304"/>
    </row>
    <row r="106" spans="1:23" ht="13.8" x14ac:dyDescent="0.3">
      <c r="A106" s="136"/>
      <c r="B106" s="542"/>
      <c r="C106" s="542"/>
      <c r="D106" s="542"/>
      <c r="E106" s="266"/>
      <c r="F106" s="542"/>
      <c r="G106" s="542"/>
      <c r="H106" s="136"/>
      <c r="I106" s="542"/>
      <c r="J106" s="542"/>
      <c r="K106" s="165"/>
      <c r="L106" s="136"/>
      <c r="M106" s="267"/>
      <c r="N106" s="136"/>
      <c r="O106" s="349"/>
      <c r="P106" s="349"/>
      <c r="Q106" s="349"/>
      <c r="R106" s="136"/>
      <c r="S106" s="136"/>
      <c r="T106" s="349"/>
      <c r="U106" s="304"/>
      <c r="V106" s="147"/>
      <c r="W106" s="147"/>
    </row>
    <row r="107" spans="1:23" ht="13.8" x14ac:dyDescent="0.3">
      <c r="A107" s="165"/>
      <c r="B107" s="165"/>
      <c r="C107" s="165"/>
      <c r="D107" s="165"/>
      <c r="E107" s="266"/>
      <c r="F107" s="165"/>
      <c r="G107" s="165"/>
      <c r="H107" s="165"/>
      <c r="I107" s="165"/>
      <c r="J107" s="165"/>
      <c r="K107" s="165"/>
      <c r="L107" s="165"/>
      <c r="M107" s="267"/>
      <c r="N107" s="165"/>
      <c r="O107" s="165"/>
      <c r="P107" s="165"/>
      <c r="Q107" s="165"/>
      <c r="R107" s="136"/>
      <c r="S107" s="165"/>
      <c r="T107" s="165"/>
      <c r="U107" s="304"/>
      <c r="V107" s="147"/>
      <c r="W107" s="147"/>
    </row>
    <row r="108" spans="1:23" ht="13.8" x14ac:dyDescent="0.3">
      <c r="Q108" s="134"/>
      <c r="R108" s="147"/>
      <c r="S108" s="370"/>
      <c r="T108" s="370"/>
      <c r="U108" s="370"/>
      <c r="V108" s="147"/>
      <c r="W108" s="147"/>
    </row>
    <row r="109" spans="1:23" ht="14.4" thickBot="1" x14ac:dyDescent="0.35">
      <c r="F109" s="304"/>
      <c r="G109" s="304"/>
      <c r="Q109" s="134"/>
      <c r="R109" s="134"/>
      <c r="S109" s="370"/>
      <c r="T109" s="370"/>
      <c r="U109" s="370"/>
      <c r="V109" s="147"/>
      <c r="W109" s="147"/>
    </row>
    <row r="110" spans="1:23" ht="13.8" x14ac:dyDescent="0.3">
      <c r="A110" s="59" t="s">
        <v>0</v>
      </c>
      <c r="B110" s="60" t="s">
        <v>1</v>
      </c>
      <c r="C110" s="61" t="s">
        <v>2</v>
      </c>
      <c r="D110" s="59" t="s">
        <v>3</v>
      </c>
      <c r="E110" s="260" t="s">
        <v>4</v>
      </c>
      <c r="F110" s="304"/>
      <c r="G110" s="304"/>
      <c r="Q110" s="134"/>
      <c r="R110" s="134"/>
      <c r="S110" s="492"/>
      <c r="T110" s="492"/>
      <c r="U110" s="265"/>
      <c r="V110" s="471"/>
      <c r="W110" s="147"/>
    </row>
    <row r="111" spans="1:23" ht="14.4" thickBot="1" x14ac:dyDescent="0.35">
      <c r="A111" s="66"/>
      <c r="B111" s="67" t="s">
        <v>9</v>
      </c>
      <c r="C111" s="68"/>
      <c r="D111" s="66"/>
      <c r="E111" s="306" t="s">
        <v>10</v>
      </c>
      <c r="F111" s="136"/>
      <c r="G111" s="136"/>
      <c r="Q111" s="134"/>
      <c r="R111" s="134"/>
      <c r="S111" s="492"/>
      <c r="T111" s="492"/>
      <c r="U111" s="265"/>
      <c r="V111" s="471"/>
      <c r="W111" s="147"/>
    </row>
    <row r="112" spans="1:23" ht="14.4" thickBot="1" x14ac:dyDescent="0.35">
      <c r="A112" s="307" t="s">
        <v>67</v>
      </c>
      <c r="B112" s="308">
        <f>B51</f>
        <v>198</v>
      </c>
      <c r="C112" s="309">
        <f>C51</f>
        <v>1</v>
      </c>
      <c r="D112" s="308">
        <f>D51</f>
        <v>2</v>
      </c>
      <c r="E112" s="310">
        <f>E51</f>
        <v>199</v>
      </c>
      <c r="F112" s="304"/>
      <c r="G112" s="304"/>
      <c r="Q112" s="134"/>
      <c r="R112" s="134"/>
      <c r="S112" s="492"/>
      <c r="T112" s="492"/>
      <c r="U112" s="265"/>
      <c r="V112" s="400"/>
      <c r="W112" s="147"/>
    </row>
    <row r="113" spans="1:24" ht="14.4" thickBot="1" x14ac:dyDescent="0.35">
      <c r="A113" s="307" t="s">
        <v>121</v>
      </c>
      <c r="B113" s="308">
        <f>B26</f>
        <v>203</v>
      </c>
      <c r="C113" s="309">
        <f>C26</f>
        <v>4</v>
      </c>
      <c r="D113" s="308">
        <f>D26</f>
        <v>3</v>
      </c>
      <c r="E113" s="310">
        <f>E26</f>
        <v>202</v>
      </c>
      <c r="F113" s="305"/>
      <c r="G113" s="305"/>
      <c r="Q113" s="134"/>
      <c r="R113" s="134"/>
      <c r="S113" s="492"/>
      <c r="T113" s="492"/>
      <c r="U113" s="265"/>
      <c r="V113" s="471"/>
      <c r="W113" s="147"/>
    </row>
    <row r="114" spans="1:24" ht="14.4" thickBot="1" x14ac:dyDescent="0.35">
      <c r="A114" s="311"/>
      <c r="B114" s="312"/>
      <c r="C114" s="313"/>
      <c r="D114" s="312"/>
      <c r="E114" s="314"/>
      <c r="F114" s="304"/>
      <c r="G114" s="304"/>
      <c r="Q114" s="134"/>
      <c r="R114" s="134"/>
      <c r="S114" s="492"/>
      <c r="T114" s="492"/>
      <c r="U114" s="265"/>
      <c r="V114" s="471"/>
      <c r="W114" s="147"/>
    </row>
    <row r="115" spans="1:24" ht="14.4" thickBot="1" x14ac:dyDescent="0.35">
      <c r="A115" s="296" t="s">
        <v>18</v>
      </c>
      <c r="B115" s="316">
        <f>SUM(B112:B114)</f>
        <v>401</v>
      </c>
      <c r="C115" s="296">
        <f>SUM(C112:C114)</f>
        <v>5</v>
      </c>
      <c r="D115" s="316">
        <f>SUM(D112:D114)</f>
        <v>5</v>
      </c>
      <c r="E115" s="296">
        <f>SUM(E112:E114)</f>
        <v>401</v>
      </c>
      <c r="F115" s="304"/>
      <c r="G115" s="304"/>
      <c r="Q115" s="134"/>
      <c r="R115" s="134"/>
      <c r="S115" s="492"/>
      <c r="T115" s="492"/>
      <c r="U115" s="265"/>
      <c r="V115" s="471"/>
      <c r="W115" s="147"/>
    </row>
    <row r="116" spans="1:24" ht="14.4" thickBot="1" x14ac:dyDescent="0.35">
      <c r="B116" s="8" t="s">
        <v>217</v>
      </c>
      <c r="E116" s="147"/>
      <c r="Q116" s="134"/>
      <c r="R116" s="134"/>
      <c r="S116" s="492"/>
      <c r="T116" s="492"/>
      <c r="U116" s="265"/>
      <c r="V116" s="471"/>
      <c r="W116" s="147"/>
    </row>
    <row r="117" spans="1:24" ht="13.8" x14ac:dyDescent="0.3">
      <c r="A117" s="59" t="s">
        <v>0</v>
      </c>
      <c r="B117" s="60" t="s">
        <v>122</v>
      </c>
      <c r="C117" s="61" t="s">
        <v>123</v>
      </c>
      <c r="D117" s="128" t="s">
        <v>109</v>
      </c>
      <c r="E117" s="134"/>
      <c r="Q117" s="134"/>
      <c r="R117" s="134"/>
      <c r="S117" s="492"/>
      <c r="T117" s="492"/>
      <c r="U117" s="265"/>
      <c r="V117" s="400"/>
      <c r="W117" s="147"/>
    </row>
    <row r="118" spans="1:24" ht="14.4" thickBot="1" x14ac:dyDescent="0.35">
      <c r="A118" s="66"/>
      <c r="B118" s="67" t="s">
        <v>68</v>
      </c>
      <c r="C118" s="68" t="s">
        <v>68</v>
      </c>
      <c r="D118" s="268">
        <v>0</v>
      </c>
      <c r="E118" s="134"/>
      <c r="Q118" s="134"/>
      <c r="R118" s="134"/>
      <c r="S118" s="492"/>
      <c r="T118" s="492"/>
      <c r="U118" s="265"/>
      <c r="V118" s="471"/>
      <c r="W118" s="147"/>
    </row>
    <row r="119" spans="1:24" ht="14.4" thickBot="1" x14ac:dyDescent="0.35">
      <c r="A119" s="307" t="s">
        <v>67</v>
      </c>
      <c r="B119" s="494">
        <f>R51</f>
        <v>99.497487437185924</v>
      </c>
      <c r="C119" s="309">
        <f>(Q51)*100/E51</f>
        <v>0.50251256281407031</v>
      </c>
      <c r="D119" s="308">
        <v>63.81</v>
      </c>
      <c r="E119" s="318"/>
      <c r="Q119" s="134"/>
      <c r="R119" s="134"/>
      <c r="S119" s="492"/>
      <c r="T119" s="492"/>
      <c r="U119" s="265"/>
      <c r="V119" s="147"/>
      <c r="W119" s="147"/>
    </row>
    <row r="120" spans="1:24" ht="14.4" thickBot="1" x14ac:dyDescent="0.35">
      <c r="A120" s="307" t="s">
        <v>121</v>
      </c>
      <c r="B120" s="494">
        <f>U26</f>
        <v>89.603960396039611</v>
      </c>
      <c r="C120" s="495">
        <f>W26</f>
        <v>10.396039603960396</v>
      </c>
      <c r="D120" s="494">
        <f>V26</f>
        <v>46.534653465346537</v>
      </c>
      <c r="E120" s="318"/>
      <c r="Q120" s="134"/>
      <c r="R120" s="134"/>
      <c r="S120" s="492"/>
      <c r="T120" s="492"/>
      <c r="U120" s="265"/>
      <c r="V120" s="147"/>
      <c r="W120" s="147"/>
    </row>
    <row r="121" spans="1:24" ht="14.4" thickBot="1" x14ac:dyDescent="0.35">
      <c r="A121" s="296" t="s">
        <v>18</v>
      </c>
      <c r="B121" s="671">
        <f>AVERAGE(B119:B120)</f>
        <v>94.550723916612768</v>
      </c>
      <c r="C121" s="671">
        <f>AVERAGE(C119:C120)</f>
        <v>5.4492760833872333</v>
      </c>
      <c r="D121" s="671">
        <f>AVERAGE(D119:D120)</f>
        <v>55.17232673267327</v>
      </c>
      <c r="E121" s="318"/>
      <c r="Q121" s="134"/>
      <c r="R121" s="134"/>
      <c r="S121" s="492"/>
      <c r="T121" s="492"/>
      <c r="U121" s="265"/>
      <c r="V121" s="147"/>
      <c r="W121" s="147"/>
    </row>
    <row r="122" spans="1:24" ht="14.4" thickBot="1" x14ac:dyDescent="0.35">
      <c r="A122" s="296" t="s">
        <v>18</v>
      </c>
      <c r="B122" s="509"/>
      <c r="C122" s="509"/>
      <c r="D122" s="317"/>
      <c r="E122" s="319"/>
      <c r="Q122" s="134"/>
      <c r="R122" s="134"/>
      <c r="S122" s="492"/>
      <c r="T122" s="492"/>
      <c r="U122" s="265"/>
      <c r="V122" s="373"/>
      <c r="W122" s="147"/>
    </row>
    <row r="123" spans="1:24" ht="13.8" x14ac:dyDescent="0.3">
      <c r="E123" s="147"/>
      <c r="Q123" s="147"/>
      <c r="R123" s="134"/>
      <c r="S123" s="492"/>
      <c r="T123" s="492"/>
      <c r="U123" s="265"/>
      <c r="V123" s="373"/>
      <c r="W123" s="147"/>
    </row>
    <row r="124" spans="1:24" ht="14.4" thickBot="1" x14ac:dyDescent="0.35">
      <c r="R124" s="134"/>
      <c r="S124" s="147"/>
      <c r="T124" s="147"/>
      <c r="U124" s="265"/>
      <c r="V124" s="147"/>
      <c r="W124" s="147"/>
      <c r="X124" s="147"/>
    </row>
    <row r="125" spans="1:24" ht="14.4" thickBot="1" x14ac:dyDescent="0.35">
      <c r="B125" s="8">
        <f>(O102+O107+O51+H26+I26+J26)/698</f>
        <v>0.39255014326647564</v>
      </c>
      <c r="K125" s="59" t="s">
        <v>0</v>
      </c>
      <c r="L125" s="60" t="s">
        <v>122</v>
      </c>
      <c r="M125" s="61" t="s">
        <v>123</v>
      </c>
      <c r="N125" s="128" t="s">
        <v>109</v>
      </c>
      <c r="R125" s="147"/>
      <c r="S125" s="147"/>
      <c r="T125" s="147"/>
      <c r="U125" s="147"/>
      <c r="V125" s="147"/>
      <c r="W125" s="147"/>
      <c r="X125" s="147"/>
    </row>
    <row r="126" spans="1:24" ht="13.8" thickBot="1" x14ac:dyDescent="0.3">
      <c r="K126" s="307" t="s">
        <v>121</v>
      </c>
      <c r="L126" s="494">
        <f>B120</f>
        <v>89.603960396039611</v>
      </c>
      <c r="M126" s="495">
        <f>C120</f>
        <v>10.396039603960396</v>
      </c>
      <c r="N126" s="494">
        <f>D120</f>
        <v>46.534653465346537</v>
      </c>
    </row>
    <row r="127" spans="1:24" x14ac:dyDescent="0.25">
      <c r="K127" s="318"/>
      <c r="L127" s="318"/>
    </row>
    <row r="128" spans="1:24" x14ac:dyDescent="0.25">
      <c r="K128" s="147"/>
      <c r="L128" s="147"/>
    </row>
    <row r="129" spans="1:14" x14ac:dyDescent="0.25">
      <c r="K129" s="147"/>
      <c r="L129" s="147"/>
    </row>
    <row r="130" spans="1:14" x14ac:dyDescent="0.25">
      <c r="K130" s="147"/>
      <c r="L130" s="147"/>
    </row>
    <row r="136" spans="1:14" ht="13.8" thickBot="1" x14ac:dyDescent="0.3"/>
    <row r="137" spans="1:14" ht="14.4" thickBot="1" x14ac:dyDescent="0.35">
      <c r="I137" s="274"/>
      <c r="J137" s="275" t="s">
        <v>11</v>
      </c>
      <c r="K137" s="276" t="s">
        <v>12</v>
      </c>
      <c r="L137" s="276" t="s">
        <v>13</v>
      </c>
      <c r="M137" s="276" t="s">
        <v>14</v>
      </c>
      <c r="N137" s="277" t="s">
        <v>15</v>
      </c>
    </row>
    <row r="138" spans="1:14" ht="14.4" thickBot="1" x14ac:dyDescent="0.35">
      <c r="A138" s="27"/>
      <c r="B138" s="498" t="s">
        <v>11</v>
      </c>
      <c r="C138" s="499" t="s">
        <v>12</v>
      </c>
      <c r="D138" s="499" t="s">
        <v>13</v>
      </c>
      <c r="E138" s="499" t="s">
        <v>14</v>
      </c>
      <c r="F138" s="28" t="s">
        <v>15</v>
      </c>
      <c r="G138" s="500"/>
      <c r="I138" s="273" t="s">
        <v>104</v>
      </c>
      <c r="J138" s="271">
        <f>H10</f>
        <v>1</v>
      </c>
      <c r="K138" s="271">
        <f>I10</f>
        <v>25</v>
      </c>
      <c r="L138" s="271">
        <f>J10</f>
        <v>17</v>
      </c>
      <c r="M138" s="271">
        <f>K10</f>
        <v>0</v>
      </c>
      <c r="N138" s="271">
        <f>L10</f>
        <v>0</v>
      </c>
    </row>
    <row r="139" spans="1:14" ht="13.8" x14ac:dyDescent="0.3">
      <c r="A139" s="14" t="s">
        <v>20</v>
      </c>
      <c r="B139" s="326">
        <f>H6</f>
        <v>0</v>
      </c>
      <c r="C139" s="326">
        <f t="shared" ref="C139:F140" si="37">I6</f>
        <v>17</v>
      </c>
      <c r="D139" s="326">
        <f t="shared" si="37"/>
        <v>4</v>
      </c>
      <c r="E139" s="326">
        <f t="shared" si="37"/>
        <v>0</v>
      </c>
      <c r="F139" s="326">
        <f t="shared" si="37"/>
        <v>0</v>
      </c>
      <c r="G139" s="507" t="s">
        <v>20</v>
      </c>
      <c r="I139" s="272" t="s">
        <v>105</v>
      </c>
      <c r="J139" s="125">
        <f>H15</f>
        <v>6</v>
      </c>
      <c r="K139" s="125">
        <f>I15</f>
        <v>25</v>
      </c>
      <c r="L139" s="125">
        <f>J15</f>
        <v>19</v>
      </c>
      <c r="M139" s="125">
        <f>K15</f>
        <v>2</v>
      </c>
      <c r="N139" s="125">
        <f>L15</f>
        <v>0</v>
      </c>
    </row>
    <row r="140" spans="1:14" ht="13.8" x14ac:dyDescent="0.3">
      <c r="A140" s="15" t="s">
        <v>21</v>
      </c>
      <c r="B140" s="16">
        <f>H7</f>
        <v>1</v>
      </c>
      <c r="C140" s="16">
        <f t="shared" si="37"/>
        <v>8</v>
      </c>
      <c r="D140" s="16">
        <f t="shared" si="37"/>
        <v>13</v>
      </c>
      <c r="E140" s="16">
        <f t="shared" si="37"/>
        <v>0</v>
      </c>
      <c r="F140" s="16">
        <f t="shared" si="37"/>
        <v>0</v>
      </c>
      <c r="G140" s="496" t="s">
        <v>21</v>
      </c>
      <c r="I140" s="272" t="s">
        <v>106</v>
      </c>
      <c r="J140" s="125">
        <f>H20</f>
        <v>1</v>
      </c>
      <c r="K140" s="125">
        <f>I20</f>
        <v>16</v>
      </c>
      <c r="L140" s="125">
        <f>J20</f>
        <v>27</v>
      </c>
      <c r="M140" s="125">
        <f>K20</f>
        <v>9</v>
      </c>
      <c r="N140" s="125">
        <f>L20</f>
        <v>0</v>
      </c>
    </row>
    <row r="141" spans="1:14" ht="13.8" x14ac:dyDescent="0.3">
      <c r="A141" s="19" t="s">
        <v>24</v>
      </c>
      <c r="B141" s="20">
        <f>SUM(B139:B140)</f>
        <v>1</v>
      </c>
      <c r="C141" s="20">
        <f>SUM(C139:C140)</f>
        <v>25</v>
      </c>
      <c r="D141" s="20">
        <f>SUM(D139:D140)</f>
        <v>17</v>
      </c>
      <c r="E141" s="20">
        <f>SUM(E139:E140)</f>
        <v>0</v>
      </c>
      <c r="F141" s="20">
        <f>SUM(F139:F140)</f>
        <v>0</v>
      </c>
      <c r="G141" s="55" t="s">
        <v>24</v>
      </c>
      <c r="I141" s="315"/>
      <c r="J141" s="315"/>
      <c r="K141" s="315"/>
      <c r="L141" s="315"/>
    </row>
    <row r="142" spans="1:14" ht="13.8" x14ac:dyDescent="0.3">
      <c r="A142" s="508"/>
      <c r="B142" s="502" t="s">
        <v>11</v>
      </c>
      <c r="C142" s="503" t="s">
        <v>12</v>
      </c>
      <c r="D142" s="503" t="s">
        <v>13</v>
      </c>
      <c r="E142" s="503" t="s">
        <v>14</v>
      </c>
      <c r="F142" s="501" t="s">
        <v>15</v>
      </c>
      <c r="G142" s="497"/>
    </row>
    <row r="143" spans="1:14" ht="13.8" x14ac:dyDescent="0.3">
      <c r="A143" s="15" t="s">
        <v>25</v>
      </c>
      <c r="B143" s="16">
        <f t="shared" ref="B143:F144" si="38">H11</f>
        <v>4</v>
      </c>
      <c r="C143" s="16">
        <f t="shared" si="38"/>
        <v>14</v>
      </c>
      <c r="D143" s="16">
        <f t="shared" si="38"/>
        <v>5</v>
      </c>
      <c r="E143" s="16">
        <f t="shared" si="38"/>
        <v>1</v>
      </c>
      <c r="F143" s="16">
        <f t="shared" si="38"/>
        <v>0</v>
      </c>
      <c r="G143" s="496" t="s">
        <v>25</v>
      </c>
    </row>
    <row r="144" spans="1:14" ht="13.8" x14ac:dyDescent="0.3">
      <c r="A144" s="15" t="s">
        <v>26</v>
      </c>
      <c r="B144" s="16">
        <f t="shared" si="38"/>
        <v>2</v>
      </c>
      <c r="C144" s="16">
        <f t="shared" si="38"/>
        <v>11</v>
      </c>
      <c r="D144" s="16">
        <f t="shared" si="38"/>
        <v>14</v>
      </c>
      <c r="E144" s="16">
        <f t="shared" si="38"/>
        <v>1</v>
      </c>
      <c r="F144" s="16">
        <f t="shared" si="38"/>
        <v>0</v>
      </c>
      <c r="G144" s="496" t="s">
        <v>26</v>
      </c>
    </row>
    <row r="145" spans="1:7" ht="13.8" x14ac:dyDescent="0.3">
      <c r="A145" s="19" t="s">
        <v>30</v>
      </c>
      <c r="B145" s="20">
        <f>SUM(B143:B144)</f>
        <v>6</v>
      </c>
      <c r="C145" s="20">
        <f>SUM(C143:C144)</f>
        <v>25</v>
      </c>
      <c r="D145" s="20">
        <f>SUM(D143:D144)</f>
        <v>19</v>
      </c>
      <c r="E145" s="20">
        <f>SUM(E143:E144)</f>
        <v>2</v>
      </c>
      <c r="F145" s="20">
        <f>SUM(F143:F144)</f>
        <v>0</v>
      </c>
      <c r="G145" s="55" t="s">
        <v>30</v>
      </c>
    </row>
    <row r="146" spans="1:7" ht="13.8" x14ac:dyDescent="0.3">
      <c r="A146" s="508"/>
      <c r="B146" s="502" t="s">
        <v>11</v>
      </c>
      <c r="C146" s="503" t="s">
        <v>12</v>
      </c>
      <c r="D146" s="503" t="s">
        <v>13</v>
      </c>
      <c r="E146" s="503" t="s">
        <v>14</v>
      </c>
      <c r="F146" s="501" t="s">
        <v>15</v>
      </c>
      <c r="G146" s="497"/>
    </row>
    <row r="147" spans="1:7" ht="13.8" x14ac:dyDescent="0.3">
      <c r="A147" s="15" t="s">
        <v>29</v>
      </c>
      <c r="B147" s="16">
        <f t="shared" ref="B147:F148" si="39">H16</f>
        <v>1</v>
      </c>
      <c r="C147" s="16">
        <f t="shared" si="39"/>
        <v>10</v>
      </c>
      <c r="D147" s="16">
        <f t="shared" si="39"/>
        <v>10</v>
      </c>
      <c r="E147" s="16">
        <f t="shared" si="39"/>
        <v>5</v>
      </c>
      <c r="F147" s="16">
        <f t="shared" si="39"/>
        <v>0</v>
      </c>
      <c r="G147" s="496" t="s">
        <v>29</v>
      </c>
    </row>
    <row r="148" spans="1:7" ht="13.8" x14ac:dyDescent="0.3">
      <c r="A148" s="15" t="s">
        <v>31</v>
      </c>
      <c r="B148" s="16">
        <f t="shared" si="39"/>
        <v>0</v>
      </c>
      <c r="C148" s="16">
        <f t="shared" si="39"/>
        <v>6</v>
      </c>
      <c r="D148" s="16">
        <f t="shared" si="39"/>
        <v>17</v>
      </c>
      <c r="E148" s="16">
        <f t="shared" si="39"/>
        <v>4</v>
      </c>
      <c r="F148" s="16">
        <f t="shared" si="39"/>
        <v>0</v>
      </c>
      <c r="G148" s="496" t="s">
        <v>31</v>
      </c>
    </row>
    <row r="149" spans="1:7" ht="13.8" x14ac:dyDescent="0.3">
      <c r="A149" s="19" t="s">
        <v>37</v>
      </c>
      <c r="B149" s="20">
        <f>SUM(B147:B148)</f>
        <v>1</v>
      </c>
      <c r="C149" s="20">
        <f>SUM(C147:C148)</f>
        <v>16</v>
      </c>
      <c r="D149" s="20">
        <f>SUM(D147:D148)</f>
        <v>27</v>
      </c>
      <c r="E149" s="20">
        <f>SUM(E147:E148)</f>
        <v>9</v>
      </c>
      <c r="F149" s="20">
        <f>SUM(F147:F148)</f>
        <v>0</v>
      </c>
      <c r="G149" s="55" t="s">
        <v>37</v>
      </c>
    </row>
    <row r="150" spans="1:7" ht="13.8" x14ac:dyDescent="0.3">
      <c r="A150" s="508"/>
      <c r="B150" s="502" t="s">
        <v>11</v>
      </c>
      <c r="C150" s="503" t="s">
        <v>12</v>
      </c>
      <c r="D150" s="503" t="s">
        <v>13</v>
      </c>
      <c r="E150" s="503" t="s">
        <v>14</v>
      </c>
      <c r="F150" s="501" t="s">
        <v>15</v>
      </c>
      <c r="G150" s="497"/>
    </row>
    <row r="151" spans="1:7" ht="13.8" x14ac:dyDescent="0.3">
      <c r="A151" s="15" t="s">
        <v>35</v>
      </c>
      <c r="B151" s="16">
        <f t="shared" ref="B151:F152" si="40">H21</f>
        <v>1</v>
      </c>
      <c r="C151" s="16">
        <f t="shared" si="40"/>
        <v>11</v>
      </c>
      <c r="D151" s="16">
        <f t="shared" si="40"/>
        <v>11</v>
      </c>
      <c r="E151" s="16">
        <f t="shared" si="40"/>
        <v>4</v>
      </c>
      <c r="F151" s="16">
        <f t="shared" si="40"/>
        <v>0</v>
      </c>
      <c r="G151" s="496" t="s">
        <v>35</v>
      </c>
    </row>
    <row r="152" spans="1:7" ht="13.8" x14ac:dyDescent="0.3">
      <c r="A152" s="15" t="s">
        <v>36</v>
      </c>
      <c r="B152" s="16">
        <f t="shared" si="40"/>
        <v>0</v>
      </c>
      <c r="C152" s="16">
        <f t="shared" si="40"/>
        <v>8</v>
      </c>
      <c r="D152" s="16">
        <f t="shared" si="40"/>
        <v>13</v>
      </c>
      <c r="E152" s="16">
        <f t="shared" si="40"/>
        <v>6</v>
      </c>
      <c r="F152" s="16">
        <f t="shared" si="40"/>
        <v>0</v>
      </c>
      <c r="G152" s="496" t="s">
        <v>36</v>
      </c>
    </row>
    <row r="153" spans="1:7" ht="13.8" x14ac:dyDescent="0.3">
      <c r="A153" s="19" t="s">
        <v>37</v>
      </c>
      <c r="B153" s="20">
        <f>SUM(B151:B152)</f>
        <v>1</v>
      </c>
      <c r="C153" s="20">
        <f>SUM(C151:C152)</f>
        <v>19</v>
      </c>
      <c r="D153" s="20">
        <f>SUM(D151:D152)</f>
        <v>24</v>
      </c>
      <c r="E153" s="20">
        <f>SUM(E151:E152)</f>
        <v>10</v>
      </c>
      <c r="F153" s="20">
        <f>SUM(F151:F152)</f>
        <v>0</v>
      </c>
      <c r="G153" s="55" t="s">
        <v>37</v>
      </c>
    </row>
    <row r="154" spans="1:7" ht="14.4" thickBot="1" x14ac:dyDescent="0.35">
      <c r="A154" s="504" t="s">
        <v>40</v>
      </c>
      <c r="B154" s="505">
        <f>B141+B145+B149+B153</f>
        <v>9</v>
      </c>
      <c r="C154" s="26">
        <f>C141+C145+C149+C153</f>
        <v>85</v>
      </c>
      <c r="D154" s="26">
        <f>D141+D145+D149+D153</f>
        <v>87</v>
      </c>
      <c r="E154" s="26">
        <f>E141+E145+E149+E153</f>
        <v>21</v>
      </c>
      <c r="F154" s="26">
        <f>F141+F145+F149+F153</f>
        <v>0</v>
      </c>
      <c r="G154" s="506" t="s">
        <v>40</v>
      </c>
    </row>
    <row r="193" spans="2:24" x14ac:dyDescent="0.25">
      <c r="X193" s="147"/>
    </row>
    <row r="194" spans="2:24" ht="13.8" thickBot="1" x14ac:dyDescent="0.3">
      <c r="X194" s="147"/>
    </row>
    <row r="195" spans="2:24" ht="13.8" thickBot="1" x14ac:dyDescent="0.3">
      <c r="B195" s="541" t="s">
        <v>157</v>
      </c>
      <c r="C195" s="321" t="s">
        <v>61</v>
      </c>
      <c r="T195" s="541"/>
      <c r="U195" s="979" t="s">
        <v>108</v>
      </c>
      <c r="V195" s="980" t="s">
        <v>109</v>
      </c>
      <c r="W195" s="261" t="s">
        <v>110</v>
      </c>
      <c r="X195" s="147"/>
    </row>
    <row r="196" spans="2:24" x14ac:dyDescent="0.25">
      <c r="B196" s="125" t="s">
        <v>158</v>
      </c>
      <c r="C196" s="125">
        <v>95.79</v>
      </c>
      <c r="T196" s="139" t="s">
        <v>158</v>
      </c>
      <c r="U196" s="140">
        <v>81.66</v>
      </c>
      <c r="V196" s="140">
        <v>25.63</v>
      </c>
      <c r="W196" s="141">
        <v>18.34</v>
      </c>
      <c r="X196" s="147"/>
    </row>
    <row r="197" spans="2:24" x14ac:dyDescent="0.25">
      <c r="B197" s="125" t="s">
        <v>159</v>
      </c>
      <c r="C197" s="125">
        <v>95.4</v>
      </c>
      <c r="T197" s="142" t="s">
        <v>159</v>
      </c>
      <c r="U197" s="125">
        <v>83.84</v>
      </c>
      <c r="V197" s="125">
        <v>26.93</v>
      </c>
      <c r="W197" s="143">
        <v>16.16</v>
      </c>
      <c r="X197" s="147"/>
    </row>
    <row r="198" spans="2:24" x14ac:dyDescent="0.25">
      <c r="B198" s="125" t="s">
        <v>160</v>
      </c>
      <c r="C198" s="125">
        <v>96.93</v>
      </c>
      <c r="T198" s="142" t="s">
        <v>160</v>
      </c>
      <c r="U198" s="125">
        <v>85.88</v>
      </c>
      <c r="V198" s="125">
        <v>25.76</v>
      </c>
      <c r="W198" s="143">
        <v>14.12</v>
      </c>
      <c r="X198" s="147"/>
    </row>
    <row r="199" spans="2:24" x14ac:dyDescent="0.25">
      <c r="B199" s="125" t="s">
        <v>161</v>
      </c>
      <c r="C199" s="125">
        <v>95.95</v>
      </c>
      <c r="T199" s="142" t="s">
        <v>161</v>
      </c>
      <c r="U199" s="125">
        <v>85.29</v>
      </c>
      <c r="V199" s="125">
        <v>26.44</v>
      </c>
      <c r="W199" s="143">
        <v>14.51</v>
      </c>
      <c r="X199" s="147"/>
    </row>
    <row r="200" spans="2:24" x14ac:dyDescent="0.25">
      <c r="B200" s="125" t="s">
        <v>162</v>
      </c>
      <c r="C200" s="125">
        <v>96.77</v>
      </c>
      <c r="T200" s="142" t="s">
        <v>162</v>
      </c>
      <c r="U200" s="125">
        <v>84.29</v>
      </c>
      <c r="V200" s="125">
        <v>26.11</v>
      </c>
      <c r="W200" s="143">
        <v>15.71</v>
      </c>
      <c r="X200" s="147"/>
    </row>
    <row r="201" spans="2:24" x14ac:dyDescent="0.25">
      <c r="B201" s="125" t="s">
        <v>163</v>
      </c>
      <c r="C201" s="125">
        <v>98.18</v>
      </c>
      <c r="T201" s="142" t="s">
        <v>163</v>
      </c>
      <c r="U201" s="557">
        <v>89.17</v>
      </c>
      <c r="V201" s="557">
        <v>28.21</v>
      </c>
      <c r="W201" s="558">
        <v>10.83</v>
      </c>
      <c r="X201" s="147"/>
    </row>
    <row r="202" spans="2:24" x14ac:dyDescent="0.25">
      <c r="B202" s="125" t="s">
        <v>171</v>
      </c>
      <c r="C202" s="557">
        <v>92.03</v>
      </c>
      <c r="T202" s="142" t="s">
        <v>171</v>
      </c>
      <c r="U202" s="557">
        <v>92.03</v>
      </c>
      <c r="V202" s="125">
        <v>34.5</v>
      </c>
      <c r="W202" s="558">
        <v>12.1</v>
      </c>
      <c r="X202" s="147"/>
    </row>
    <row r="203" spans="2:24" x14ac:dyDescent="0.25">
      <c r="B203" s="125" t="s">
        <v>181</v>
      </c>
      <c r="C203" s="125" t="s">
        <v>182</v>
      </c>
      <c r="T203" s="142" t="s">
        <v>181</v>
      </c>
      <c r="U203" s="125">
        <v>95.22</v>
      </c>
      <c r="V203" s="557">
        <v>34.549999999999997</v>
      </c>
      <c r="W203" s="558">
        <v>9.8699999999999992</v>
      </c>
      <c r="X203" s="147"/>
    </row>
    <row r="204" spans="2:24" x14ac:dyDescent="0.25">
      <c r="B204" s="125" t="s">
        <v>206</v>
      </c>
      <c r="C204" s="125">
        <v>92.03</v>
      </c>
      <c r="T204" s="142" t="s">
        <v>206</v>
      </c>
      <c r="U204" s="125">
        <v>92.03</v>
      </c>
      <c r="V204" s="557">
        <v>34.54</v>
      </c>
      <c r="W204" s="558">
        <v>7.8</v>
      </c>
      <c r="X204" s="147"/>
    </row>
    <row r="205" spans="2:24" x14ac:dyDescent="0.25">
      <c r="B205" s="125" t="s">
        <v>209</v>
      </c>
      <c r="C205" s="125">
        <v>88.5</v>
      </c>
      <c r="T205" s="142" t="s">
        <v>209</v>
      </c>
      <c r="U205" s="125">
        <v>88.5</v>
      </c>
      <c r="V205" s="557">
        <v>36</v>
      </c>
      <c r="W205" s="558">
        <v>11.9</v>
      </c>
      <c r="X205" s="147"/>
    </row>
    <row r="206" spans="2:24" x14ac:dyDescent="0.25">
      <c r="B206" s="125" t="s">
        <v>210</v>
      </c>
      <c r="C206" s="125">
        <v>91.88</v>
      </c>
      <c r="T206" s="142" t="s">
        <v>207</v>
      </c>
      <c r="U206" s="125">
        <v>91.88</v>
      </c>
      <c r="V206" s="557">
        <v>48.47</v>
      </c>
      <c r="W206" s="558">
        <v>8.1999999999999993</v>
      </c>
      <c r="X206" s="147"/>
    </row>
    <row r="207" spans="2:24" x14ac:dyDescent="0.25">
      <c r="B207" s="125" t="s">
        <v>208</v>
      </c>
      <c r="C207" s="125"/>
      <c r="T207" s="142" t="s">
        <v>208</v>
      </c>
      <c r="U207" s="125">
        <v>94.31</v>
      </c>
      <c r="V207" s="557">
        <v>48.03</v>
      </c>
      <c r="W207" s="558">
        <v>5.9</v>
      </c>
      <c r="X207" s="147"/>
    </row>
    <row r="208" spans="2:24" x14ac:dyDescent="0.25">
      <c r="T208" s="142" t="s">
        <v>219</v>
      </c>
      <c r="U208" s="125">
        <v>91.9</v>
      </c>
      <c r="V208" s="125">
        <v>46.96</v>
      </c>
      <c r="W208" s="143">
        <v>8.1</v>
      </c>
      <c r="X208" s="147"/>
    </row>
    <row r="209" spans="20:24" x14ac:dyDescent="0.25">
      <c r="T209" s="142" t="s">
        <v>220</v>
      </c>
      <c r="U209" s="125">
        <v>91.78</v>
      </c>
      <c r="V209" s="125">
        <v>46.28</v>
      </c>
      <c r="W209" s="143">
        <v>8.2799999999999994</v>
      </c>
      <c r="X209" s="147"/>
    </row>
    <row r="210" spans="20:24" x14ac:dyDescent="0.25">
      <c r="T210" s="142">
        <v>2016</v>
      </c>
      <c r="U210" s="125">
        <v>91.2</v>
      </c>
      <c r="V210" s="125">
        <v>49.51</v>
      </c>
      <c r="W210" s="143">
        <v>8.58</v>
      </c>
      <c r="X210" s="147"/>
    </row>
    <row r="211" spans="20:24" x14ac:dyDescent="0.25">
      <c r="T211" s="437" t="s">
        <v>221</v>
      </c>
      <c r="U211" s="438">
        <v>91.18</v>
      </c>
      <c r="V211" s="438">
        <v>51.13</v>
      </c>
      <c r="W211" s="610">
        <v>8.81</v>
      </c>
      <c r="X211" s="147"/>
    </row>
    <row r="212" spans="20:24" x14ac:dyDescent="0.25">
      <c r="T212" s="142" t="s">
        <v>243</v>
      </c>
      <c r="U212" s="125">
        <v>95.35</v>
      </c>
      <c r="V212" s="125">
        <v>55.82</v>
      </c>
      <c r="W212" s="143">
        <v>4.6500000000000004</v>
      </c>
    </row>
    <row r="213" spans="20:24" ht="13.8" thickBot="1" x14ac:dyDescent="0.3">
      <c r="T213" s="144" t="s">
        <v>244</v>
      </c>
      <c r="U213" s="981">
        <f>B64</f>
        <v>94.550723916612768</v>
      </c>
      <c r="V213" s="981">
        <f>C64</f>
        <v>55.17687447136673</v>
      </c>
      <c r="W213" s="628">
        <f>D64</f>
        <v>5.4492760833872333</v>
      </c>
    </row>
  </sheetData>
  <phoneticPr fontId="0" type="noConversion"/>
  <pageMargins left="0.75" right="0.75" top="1" bottom="1" header="0.5" footer="0.5"/>
  <pageSetup paperSize="9" orientation="landscape" horizont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apas2"/>
  <dimension ref="A1:AP220"/>
  <sheetViews>
    <sheetView zoomScale="112" zoomScaleNormal="112" workbookViewId="0">
      <selection activeCell="AG158" sqref="AG158"/>
    </sheetView>
  </sheetViews>
  <sheetFormatPr defaultRowHeight="13.2" x14ac:dyDescent="0.25"/>
  <cols>
    <col min="1" max="1" width="8.6640625" style="166" customWidth="1"/>
    <col min="2" max="10" width="8.6640625" style="167" customWidth="1"/>
    <col min="11" max="11" width="8.6640625" style="171" customWidth="1"/>
    <col min="17" max="17" width="12.109375" bestFit="1" customWidth="1"/>
    <col min="18" max="18" width="13.6640625" customWidth="1"/>
    <col min="19" max="19" width="11.44140625" customWidth="1"/>
    <col min="20" max="20" width="10.88671875" customWidth="1"/>
    <col min="21" max="21" width="10.44140625" customWidth="1"/>
    <col min="22" max="22" width="10.6640625" style="151" customWidth="1"/>
    <col min="23" max="26" width="9.109375" style="151"/>
    <col min="27" max="28" width="9.109375" style="194"/>
  </cols>
  <sheetData>
    <row r="1" spans="1:42" x14ac:dyDescent="0.25">
      <c r="E1" s="167" t="s">
        <v>164</v>
      </c>
      <c r="T1" s="203"/>
      <c r="U1" s="195"/>
      <c r="V1" s="195"/>
      <c r="W1" s="195"/>
      <c r="X1" s="195"/>
      <c r="Y1" s="195"/>
      <c r="Z1" s="195"/>
      <c r="AA1" s="195"/>
      <c r="AB1" s="195"/>
      <c r="AC1" s="195"/>
      <c r="AD1" s="195"/>
      <c r="AE1" s="195"/>
      <c r="AF1" s="195"/>
      <c r="AG1" s="204"/>
    </row>
    <row r="2" spans="1:42" ht="14.4" thickBot="1" x14ac:dyDescent="0.35">
      <c r="T2" s="148"/>
      <c r="U2" s="167"/>
      <c r="V2" s="167" t="s">
        <v>128</v>
      </c>
      <c r="W2" s="167"/>
      <c r="X2" s="167"/>
      <c r="Y2" s="167"/>
      <c r="Z2" s="167"/>
      <c r="AA2" s="167"/>
      <c r="AB2" s="167"/>
      <c r="AC2" s="167"/>
      <c r="AD2" s="205"/>
      <c r="AE2" s="205"/>
      <c r="AF2" s="205"/>
      <c r="AG2" s="205"/>
      <c r="AH2" t="s">
        <v>88</v>
      </c>
      <c r="AL2" t="s">
        <v>89</v>
      </c>
    </row>
    <row r="3" spans="1:42" ht="15" thickBot="1" x14ac:dyDescent="0.35">
      <c r="A3" s="27" t="s">
        <v>0</v>
      </c>
      <c r="B3" s="169"/>
      <c r="C3" s="169"/>
      <c r="D3" s="169"/>
      <c r="E3" s="172"/>
      <c r="F3" s="169" t="s">
        <v>5</v>
      </c>
      <c r="G3" s="169"/>
      <c r="H3" s="169"/>
      <c r="I3" s="169"/>
      <c r="J3" s="170"/>
      <c r="K3" s="170"/>
      <c r="T3" s="148"/>
      <c r="U3" s="123"/>
      <c r="V3" s="59" t="s">
        <v>193</v>
      </c>
      <c r="W3" s="625" t="s">
        <v>190</v>
      </c>
      <c r="X3" s="60" t="s">
        <v>130</v>
      </c>
      <c r="Y3" s="61" t="s">
        <v>129</v>
      </c>
      <c r="Z3" s="260" t="s">
        <v>191</v>
      </c>
      <c r="AA3" s="123" t="s">
        <v>192</v>
      </c>
      <c r="AB3" s="123"/>
      <c r="AC3" s="261" t="s">
        <v>132</v>
      </c>
      <c r="AD3" s="261" t="s">
        <v>89</v>
      </c>
      <c r="AE3" s="207"/>
      <c r="AF3" s="208"/>
      <c r="AG3" s="378" t="s">
        <v>0</v>
      </c>
      <c r="AH3" s="379" t="s">
        <v>7</v>
      </c>
      <c r="AI3" s="379"/>
      <c r="AJ3" s="379"/>
      <c r="AK3" s="380"/>
      <c r="AL3" s="381" t="s">
        <v>0</v>
      </c>
      <c r="AM3" s="379" t="s">
        <v>7</v>
      </c>
      <c r="AN3" s="379"/>
      <c r="AO3" s="379"/>
      <c r="AP3" s="380"/>
    </row>
    <row r="4" spans="1:42" ht="66.599999999999994" thickBot="1" x14ac:dyDescent="0.35">
      <c r="A4" s="41"/>
      <c r="B4" s="189" t="s">
        <v>75</v>
      </c>
      <c r="C4" s="173" t="s">
        <v>76</v>
      </c>
      <c r="D4" s="190" t="s">
        <v>77</v>
      </c>
      <c r="E4" s="174" t="s">
        <v>78</v>
      </c>
      <c r="F4" s="191" t="s">
        <v>79</v>
      </c>
      <c r="G4" s="175" t="s">
        <v>80</v>
      </c>
      <c r="H4" s="192" t="s">
        <v>81</v>
      </c>
      <c r="I4" s="175" t="s">
        <v>82</v>
      </c>
      <c r="J4" s="193" t="s">
        <v>83</v>
      </c>
      <c r="K4" s="176" t="s">
        <v>84</v>
      </c>
      <c r="T4" s="148"/>
      <c r="U4" s="111" t="s">
        <v>45</v>
      </c>
      <c r="V4" s="695">
        <f>'I trim'!R33</f>
        <v>100</v>
      </c>
      <c r="W4" s="700">
        <f>'II trimestras'!S34</f>
        <v>87.5</v>
      </c>
      <c r="X4" s="451"/>
      <c r="Y4" s="365"/>
      <c r="Z4" s="365"/>
      <c r="AA4" s="365"/>
      <c r="AB4" s="164" t="s">
        <v>45</v>
      </c>
      <c r="AC4" s="699">
        <f>V4</f>
        <v>100</v>
      </c>
      <c r="AD4" s="701">
        <f>W4</f>
        <v>87.5</v>
      </c>
      <c r="AE4" s="209"/>
      <c r="AF4" s="209"/>
      <c r="AG4" s="382"/>
      <c r="AH4" s="383" t="s">
        <v>16</v>
      </c>
      <c r="AI4" s="383" t="s">
        <v>17</v>
      </c>
      <c r="AJ4" s="383" t="s">
        <v>18</v>
      </c>
      <c r="AK4" s="384" t="s">
        <v>131</v>
      </c>
      <c r="AL4" s="385"/>
      <c r="AM4" s="383" t="s">
        <v>16</v>
      </c>
      <c r="AN4" s="383" t="s">
        <v>17</v>
      </c>
      <c r="AO4" s="383" t="s">
        <v>18</v>
      </c>
      <c r="AP4" s="384" t="s">
        <v>131</v>
      </c>
    </row>
    <row r="5" spans="1:42" ht="15" thickBot="1" x14ac:dyDescent="0.35">
      <c r="A5" s="9" t="s">
        <v>20</v>
      </c>
      <c r="B5" s="52">
        <f>'I trim'!H6</f>
        <v>0</v>
      </c>
      <c r="C5" s="52">
        <f>'II trimestras'!H6</f>
        <v>1</v>
      </c>
      <c r="D5" s="10">
        <f>'I trim'!I6</f>
        <v>17</v>
      </c>
      <c r="E5" s="10">
        <f>'II trimestras'!I6</f>
        <v>15</v>
      </c>
      <c r="F5" s="10">
        <f>'I trim'!J6</f>
        <v>4</v>
      </c>
      <c r="G5" s="10">
        <f>'II trimestras'!J6</f>
        <v>5</v>
      </c>
      <c r="H5" s="10">
        <v>2</v>
      </c>
      <c r="I5" s="10">
        <f>'II trimestras'!K6</f>
        <v>0</v>
      </c>
      <c r="J5" s="10">
        <v>0</v>
      </c>
      <c r="K5" s="10"/>
      <c r="T5" s="148"/>
      <c r="U5" s="113" t="s">
        <v>46</v>
      </c>
      <c r="V5" s="696">
        <f>'I trim'!R34</f>
        <v>100</v>
      </c>
      <c r="W5" s="700">
        <f>'II trimestras'!S35</f>
        <v>91.666666666666671</v>
      </c>
      <c r="X5" s="452"/>
      <c r="Y5" s="210"/>
      <c r="Z5" s="210"/>
      <c r="AA5" s="210"/>
      <c r="AB5" s="475" t="s">
        <v>46</v>
      </c>
      <c r="AC5" s="699">
        <f t="shared" ref="AC5:AC16" si="0">V5</f>
        <v>100</v>
      </c>
      <c r="AD5" s="701">
        <f t="shared" ref="AD5:AD16" si="1">W5</f>
        <v>91.666666666666671</v>
      </c>
      <c r="AE5" s="209"/>
      <c r="AF5" s="209"/>
      <c r="AG5" s="382" t="s">
        <v>45</v>
      </c>
      <c r="AH5" s="386"/>
      <c r="AI5" s="386"/>
      <c r="AJ5" s="387">
        <f t="shared" ref="AJ5:AJ17" si="2">SUM(AH5:AI5)</f>
        <v>0</v>
      </c>
      <c r="AK5" s="388"/>
      <c r="AL5" s="385" t="s">
        <v>45</v>
      </c>
      <c r="AM5" s="389"/>
      <c r="AN5" s="390"/>
      <c r="AO5" s="387">
        <f t="shared" ref="AO5:AO17" si="3">SUM(AM5:AN5)</f>
        <v>0</v>
      </c>
      <c r="AP5" s="398"/>
    </row>
    <row r="6" spans="1:42" ht="15" thickBot="1" x14ac:dyDescent="0.35">
      <c r="A6" s="15" t="s">
        <v>21</v>
      </c>
      <c r="B6" s="53">
        <f>'I trim'!H7</f>
        <v>1</v>
      </c>
      <c r="C6" s="53">
        <f>'II trimestras'!H7</f>
        <v>2</v>
      </c>
      <c r="D6" s="16">
        <f>'I trim'!I7</f>
        <v>8</v>
      </c>
      <c r="E6" s="16">
        <f>'II trimestras'!I7</f>
        <v>7</v>
      </c>
      <c r="F6" s="16">
        <f>'I trim'!J7</f>
        <v>13</v>
      </c>
      <c r="G6" s="16">
        <f>'II trimestras'!J7</f>
        <v>12</v>
      </c>
      <c r="H6" s="16">
        <f>'I trim'!K7</f>
        <v>0</v>
      </c>
      <c r="I6" s="16">
        <f>'II trimestras'!K7</f>
        <v>0</v>
      </c>
      <c r="J6" s="16"/>
      <c r="K6" s="16"/>
      <c r="T6" s="148"/>
      <c r="U6" s="113"/>
      <c r="V6" s="696"/>
      <c r="W6" s="700"/>
      <c r="X6" s="452"/>
      <c r="Y6" s="210"/>
      <c r="Z6" s="210"/>
      <c r="AA6" s="210"/>
      <c r="AB6" s="475"/>
      <c r="AC6" s="699"/>
      <c r="AD6" s="701"/>
      <c r="AE6" s="209"/>
      <c r="AF6" s="209"/>
      <c r="AG6" s="382" t="s">
        <v>46</v>
      </c>
      <c r="AH6" s="386"/>
      <c r="AI6" s="386"/>
      <c r="AJ6" s="387">
        <f t="shared" si="2"/>
        <v>0</v>
      </c>
      <c r="AK6" s="388"/>
      <c r="AL6" s="385" t="s">
        <v>46</v>
      </c>
      <c r="AM6" s="389"/>
      <c r="AN6" s="390"/>
      <c r="AO6" s="387">
        <f t="shared" si="3"/>
        <v>0</v>
      </c>
      <c r="AP6" s="398"/>
    </row>
    <row r="7" spans="1:42" ht="15" thickBot="1" x14ac:dyDescent="0.35">
      <c r="A7" s="15" t="s">
        <v>22</v>
      </c>
      <c r="B7" s="53">
        <f>'I trim'!H8</f>
        <v>0</v>
      </c>
      <c r="C7" s="53">
        <f>'II trimestras'!H8</f>
        <v>0</v>
      </c>
      <c r="D7" s="16">
        <f>'I trim'!I8</f>
        <v>0</v>
      </c>
      <c r="E7" s="16">
        <f>'II trimestras'!I8</f>
        <v>0</v>
      </c>
      <c r="F7" s="16">
        <f>'I trim'!J8</f>
        <v>0</v>
      </c>
      <c r="G7" s="16">
        <f>'II trimestras'!J8</f>
        <v>0</v>
      </c>
      <c r="H7" s="16">
        <f>'I trim'!K8</f>
        <v>0</v>
      </c>
      <c r="I7" s="16">
        <f>'II trimestras'!K8</f>
        <v>0</v>
      </c>
      <c r="J7" s="16"/>
      <c r="K7" s="16"/>
      <c r="T7" s="148"/>
      <c r="U7" s="113" t="s">
        <v>49</v>
      </c>
      <c r="V7" s="696">
        <f>'I trim'!R37</f>
        <v>100</v>
      </c>
      <c r="W7" s="700">
        <f>'II trimestras'!S37</f>
        <v>89.583333333333329</v>
      </c>
      <c r="X7" s="452"/>
      <c r="Y7" s="210"/>
      <c r="Z7" s="210"/>
      <c r="AA7" s="210"/>
      <c r="AB7" s="475" t="s">
        <v>49</v>
      </c>
      <c r="AC7" s="699">
        <f t="shared" si="0"/>
        <v>100</v>
      </c>
      <c r="AD7" s="701">
        <f t="shared" si="1"/>
        <v>89.583333333333329</v>
      </c>
      <c r="AE7" s="209"/>
      <c r="AF7" s="209"/>
      <c r="AG7" s="382" t="s">
        <v>47</v>
      </c>
      <c r="AH7" s="386"/>
      <c r="AI7" s="386"/>
      <c r="AJ7" s="387">
        <f t="shared" si="2"/>
        <v>0</v>
      </c>
      <c r="AK7" s="384"/>
      <c r="AL7" s="385" t="s">
        <v>47</v>
      </c>
      <c r="AM7" s="389"/>
      <c r="AN7" s="390"/>
      <c r="AO7" s="387">
        <f t="shared" si="3"/>
        <v>0</v>
      </c>
      <c r="AP7" s="398"/>
    </row>
    <row r="8" spans="1:42" ht="15" thickBot="1" x14ac:dyDescent="0.35">
      <c r="A8" s="15" t="s">
        <v>23</v>
      </c>
      <c r="B8" s="53">
        <f>'I trim'!H9</f>
        <v>0</v>
      </c>
      <c r="C8" s="53">
        <f>'II trimestras'!H9</f>
        <v>0</v>
      </c>
      <c r="D8" s="16">
        <f>'I trim'!I9</f>
        <v>0</v>
      </c>
      <c r="E8" s="16">
        <f>'II trimestras'!I9</f>
        <v>0</v>
      </c>
      <c r="F8" s="16">
        <f>'I trim'!J9</f>
        <v>0</v>
      </c>
      <c r="G8" s="16">
        <f>'II trimestras'!J9</f>
        <v>0</v>
      </c>
      <c r="H8" s="16">
        <f>'I trim'!K9</f>
        <v>0</v>
      </c>
      <c r="I8" s="16">
        <f>'II trimestras'!K9</f>
        <v>0</v>
      </c>
      <c r="J8" s="16"/>
      <c r="K8" s="16"/>
      <c r="T8" s="148"/>
      <c r="U8" s="113" t="s">
        <v>50</v>
      </c>
      <c r="V8" s="696">
        <f>'I trim'!R38</f>
        <v>100</v>
      </c>
      <c r="W8" s="700">
        <f>'II trimestras'!S38</f>
        <v>100</v>
      </c>
      <c r="X8" s="452"/>
      <c r="Y8" s="210"/>
      <c r="Z8" s="210"/>
      <c r="AA8" s="210"/>
      <c r="AB8" s="475" t="s">
        <v>50</v>
      </c>
      <c r="AC8" s="699">
        <f t="shared" si="0"/>
        <v>100</v>
      </c>
      <c r="AD8" s="701">
        <f t="shared" si="1"/>
        <v>100</v>
      </c>
      <c r="AE8" s="205"/>
      <c r="AF8" s="205"/>
      <c r="AG8" s="382" t="s">
        <v>49</v>
      </c>
      <c r="AH8" s="386"/>
      <c r="AI8" s="386"/>
      <c r="AJ8" s="387">
        <f t="shared" si="2"/>
        <v>0</v>
      </c>
      <c r="AK8" s="388"/>
      <c r="AL8" s="385" t="s">
        <v>49</v>
      </c>
      <c r="AM8" s="389"/>
      <c r="AN8" s="390"/>
      <c r="AO8" s="387">
        <f t="shared" si="3"/>
        <v>0</v>
      </c>
      <c r="AP8" s="398"/>
    </row>
    <row r="9" spans="1:42" ht="15" thickBot="1" x14ac:dyDescent="0.35">
      <c r="A9" s="27" t="s">
        <v>0</v>
      </c>
      <c r="B9" s="169"/>
      <c r="C9" s="169"/>
      <c r="D9" s="169"/>
      <c r="E9" s="172"/>
      <c r="F9" s="169"/>
      <c r="G9" s="16"/>
      <c r="H9" s="169"/>
      <c r="I9" s="169"/>
      <c r="J9" s="170"/>
      <c r="K9" s="170"/>
      <c r="T9" s="148"/>
      <c r="U9" s="113" t="s">
        <v>51</v>
      </c>
      <c r="V9" s="696">
        <f>'I trim'!R39</f>
        <v>100</v>
      </c>
      <c r="W9" s="700">
        <f>'II trimestras'!S39</f>
        <v>100</v>
      </c>
      <c r="X9" s="452"/>
      <c r="Y9" s="210"/>
      <c r="Z9" s="210"/>
      <c r="AA9" s="210"/>
      <c r="AB9" s="475" t="s">
        <v>51</v>
      </c>
      <c r="AC9" s="699">
        <f t="shared" si="0"/>
        <v>100</v>
      </c>
      <c r="AD9" s="701">
        <f t="shared" si="1"/>
        <v>100</v>
      </c>
      <c r="AE9" s="207"/>
      <c r="AF9" s="208"/>
      <c r="AG9" s="382" t="s">
        <v>50</v>
      </c>
      <c r="AH9" s="386"/>
      <c r="AI9" s="386"/>
      <c r="AJ9" s="387">
        <f t="shared" si="2"/>
        <v>0</v>
      </c>
      <c r="AK9" s="388"/>
      <c r="AL9" s="385" t="s">
        <v>50</v>
      </c>
      <c r="AM9" s="389"/>
      <c r="AN9" s="390"/>
      <c r="AO9" s="387">
        <f t="shared" si="3"/>
        <v>0</v>
      </c>
      <c r="AP9" s="398"/>
    </row>
    <row r="10" spans="1:42" ht="66.599999999999994" thickBot="1" x14ac:dyDescent="0.35">
      <c r="A10" s="41"/>
      <c r="B10" s="189" t="s">
        <v>75</v>
      </c>
      <c r="C10" s="173" t="s">
        <v>76</v>
      </c>
      <c r="D10" s="190" t="s">
        <v>77</v>
      </c>
      <c r="E10" s="174" t="s">
        <v>78</v>
      </c>
      <c r="F10" s="191" t="s">
        <v>79</v>
      </c>
      <c r="G10" s="175" t="s">
        <v>80</v>
      </c>
      <c r="H10" s="192" t="s">
        <v>81</v>
      </c>
      <c r="I10" s="175" t="s">
        <v>82</v>
      </c>
      <c r="J10" s="193" t="s">
        <v>83</v>
      </c>
      <c r="K10" s="176" t="s">
        <v>84</v>
      </c>
      <c r="T10" s="159"/>
      <c r="U10" s="113"/>
      <c r="V10" s="697"/>
      <c r="W10" s="700"/>
      <c r="X10" s="210"/>
      <c r="Y10" s="210"/>
      <c r="Z10" s="210"/>
      <c r="AA10" s="210"/>
      <c r="AB10" s="475"/>
      <c r="AC10" s="699"/>
      <c r="AD10" s="701"/>
      <c r="AE10" s="135"/>
      <c r="AF10" s="135"/>
      <c r="AG10" s="382" t="s">
        <v>51</v>
      </c>
      <c r="AH10" s="386"/>
      <c r="AI10" s="386"/>
      <c r="AJ10" s="387">
        <f t="shared" si="2"/>
        <v>0</v>
      </c>
      <c r="AK10" s="388"/>
      <c r="AL10" s="385" t="s">
        <v>51</v>
      </c>
      <c r="AM10" s="389"/>
      <c r="AN10" s="390"/>
      <c r="AO10" s="387">
        <f t="shared" si="3"/>
        <v>0</v>
      </c>
      <c r="AP10" s="398"/>
    </row>
    <row r="11" spans="1:42" ht="15" thickBot="1" x14ac:dyDescent="0.35">
      <c r="A11" s="19" t="s">
        <v>24</v>
      </c>
      <c r="B11" s="177">
        <f t="shared" ref="B11:K11" si="4">SUM(B5:B8)</f>
        <v>1</v>
      </c>
      <c r="C11" s="177">
        <f t="shared" si="4"/>
        <v>3</v>
      </c>
      <c r="D11" s="178">
        <f t="shared" si="4"/>
        <v>25</v>
      </c>
      <c r="E11" s="179">
        <f t="shared" si="4"/>
        <v>22</v>
      </c>
      <c r="F11" s="177">
        <f t="shared" si="4"/>
        <v>17</v>
      </c>
      <c r="G11" s="180">
        <f t="shared" si="4"/>
        <v>17</v>
      </c>
      <c r="H11" s="180">
        <f t="shared" si="4"/>
        <v>2</v>
      </c>
      <c r="I11" s="180">
        <f t="shared" si="4"/>
        <v>0</v>
      </c>
      <c r="J11" s="180">
        <f t="shared" si="4"/>
        <v>0</v>
      </c>
      <c r="K11" s="180">
        <f t="shared" si="4"/>
        <v>0</v>
      </c>
      <c r="T11" s="148"/>
      <c r="U11" s="113" t="s">
        <v>53</v>
      </c>
      <c r="V11" s="696">
        <f>'I trim'!R42</f>
        <v>100</v>
      </c>
      <c r="W11" s="700">
        <f>'II trimestras'!S43</f>
        <v>100</v>
      </c>
      <c r="X11" s="452"/>
      <c r="Y11" s="210"/>
      <c r="Z11" s="210"/>
      <c r="AA11" s="210"/>
      <c r="AB11" s="475" t="s">
        <v>53</v>
      </c>
      <c r="AC11" s="699">
        <f t="shared" si="0"/>
        <v>100</v>
      </c>
      <c r="AD11" s="701">
        <f>W11</f>
        <v>100</v>
      </c>
      <c r="AE11" s="209"/>
      <c r="AF11" s="209"/>
      <c r="AG11" s="382" t="s">
        <v>97</v>
      </c>
      <c r="AH11" s="386"/>
      <c r="AI11" s="386"/>
      <c r="AJ11" s="387">
        <f t="shared" si="2"/>
        <v>0</v>
      </c>
      <c r="AK11" s="388"/>
      <c r="AL11" s="385" t="s">
        <v>97</v>
      </c>
      <c r="AM11" s="389"/>
      <c r="AN11" s="390"/>
      <c r="AO11" s="387">
        <f t="shared" si="3"/>
        <v>0</v>
      </c>
      <c r="AP11" s="398"/>
    </row>
    <row r="12" spans="1:42" ht="15" thickBot="1" x14ac:dyDescent="0.35">
      <c r="A12" s="15" t="s">
        <v>25</v>
      </c>
      <c r="B12" s="53">
        <f>'I trim'!H11</f>
        <v>4</v>
      </c>
      <c r="C12" s="53">
        <f>'II trimestras'!H11</f>
        <v>4</v>
      </c>
      <c r="D12" s="16">
        <f>'I trim'!I11</f>
        <v>14</v>
      </c>
      <c r="E12" s="16">
        <f>'II trimestras'!I11</f>
        <v>14</v>
      </c>
      <c r="F12" s="10">
        <f>'I trim'!J11</f>
        <v>5</v>
      </c>
      <c r="G12" s="16">
        <f>'II trimestras'!J11</f>
        <v>6</v>
      </c>
      <c r="H12" s="16">
        <v>1</v>
      </c>
      <c r="I12" s="16">
        <f>'II trimestras'!K11</f>
        <v>1</v>
      </c>
      <c r="J12" s="16"/>
      <c r="K12" s="16">
        <v>0</v>
      </c>
      <c r="T12" s="148"/>
      <c r="U12" s="113" t="s">
        <v>54</v>
      </c>
      <c r="V12" s="696">
        <f>'I trim'!R43</f>
        <v>100</v>
      </c>
      <c r="W12" s="700">
        <f>'II trimestras'!S44</f>
        <v>94.444444444444443</v>
      </c>
      <c r="X12" s="452"/>
      <c r="Y12" s="210"/>
      <c r="Z12" s="210"/>
      <c r="AA12" s="210"/>
      <c r="AB12" s="475" t="s">
        <v>54</v>
      </c>
      <c r="AC12" s="699">
        <f t="shared" si="0"/>
        <v>100</v>
      </c>
      <c r="AD12" s="701">
        <f t="shared" si="1"/>
        <v>94.444444444444443</v>
      </c>
      <c r="AE12" s="209"/>
      <c r="AF12" s="209"/>
      <c r="AG12" s="382" t="s">
        <v>53</v>
      </c>
      <c r="AH12" s="386"/>
      <c r="AI12" s="386"/>
      <c r="AJ12" s="387">
        <f t="shared" si="2"/>
        <v>0</v>
      </c>
      <c r="AK12" s="384"/>
      <c r="AL12" s="385" t="s">
        <v>53</v>
      </c>
      <c r="AM12" s="389"/>
      <c r="AN12" s="390"/>
      <c r="AO12" s="387">
        <f t="shared" si="3"/>
        <v>0</v>
      </c>
      <c r="AP12" s="398"/>
    </row>
    <row r="13" spans="1:42" ht="15" thickBot="1" x14ac:dyDescent="0.35">
      <c r="A13" s="15" t="s">
        <v>26</v>
      </c>
      <c r="B13" s="53">
        <f>'I trim'!H12</f>
        <v>2</v>
      </c>
      <c r="C13" s="53">
        <f>'II trimestras'!H12</f>
        <v>2</v>
      </c>
      <c r="D13" s="16">
        <f>'I trim'!I12</f>
        <v>11</v>
      </c>
      <c r="E13" s="16">
        <f>'II trimestras'!I12</f>
        <v>9</v>
      </c>
      <c r="F13" s="16">
        <f>'I trim'!J12</f>
        <v>14</v>
      </c>
      <c r="G13" s="16">
        <f>'II trimestras'!J12</f>
        <v>15</v>
      </c>
      <c r="H13" s="16">
        <v>7</v>
      </c>
      <c r="I13" s="16">
        <f>'II trimestras'!K12</f>
        <v>2</v>
      </c>
      <c r="J13" s="16">
        <v>0</v>
      </c>
      <c r="K13" s="16"/>
      <c r="T13" s="148"/>
      <c r="U13" s="113"/>
      <c r="V13" s="696"/>
      <c r="W13" s="700"/>
      <c r="X13" s="452"/>
      <c r="Y13" s="210"/>
      <c r="Z13" s="210"/>
      <c r="AA13" s="210"/>
      <c r="AB13" s="475"/>
      <c r="AC13" s="699"/>
      <c r="AD13" s="701"/>
      <c r="AE13" s="209"/>
      <c r="AF13" s="209"/>
      <c r="AG13" s="382" t="s">
        <v>54</v>
      </c>
      <c r="AH13" s="386"/>
      <c r="AI13" s="386"/>
      <c r="AJ13" s="387">
        <f t="shared" si="2"/>
        <v>0</v>
      </c>
      <c r="AK13" s="388"/>
      <c r="AL13" s="385" t="s">
        <v>54</v>
      </c>
      <c r="AM13" s="389"/>
      <c r="AN13" s="390"/>
      <c r="AO13" s="387">
        <f t="shared" si="3"/>
        <v>0</v>
      </c>
      <c r="AP13" s="398"/>
    </row>
    <row r="14" spans="1:42" ht="15" thickBot="1" x14ac:dyDescent="0.35">
      <c r="A14" s="15" t="s">
        <v>27</v>
      </c>
      <c r="B14" s="53">
        <f>'I trim'!H13</f>
        <v>0</v>
      </c>
      <c r="C14" s="53">
        <f>'II trimestras'!H13</f>
        <v>0</v>
      </c>
      <c r="D14" s="16">
        <f>'I trim'!I13</f>
        <v>0</v>
      </c>
      <c r="E14" s="16">
        <f>'II trimestras'!I13</f>
        <v>0</v>
      </c>
      <c r="F14" s="16">
        <f>'I trim'!J13</f>
        <v>0</v>
      </c>
      <c r="G14" s="16">
        <f>'II trimestras'!J13</f>
        <v>0</v>
      </c>
      <c r="H14" s="16">
        <f>'I trim'!K13</f>
        <v>0</v>
      </c>
      <c r="I14" s="16">
        <f>'II trimestras'!K13</f>
        <v>0</v>
      </c>
      <c r="J14" s="16"/>
      <c r="K14" s="16"/>
      <c r="T14" s="148"/>
      <c r="U14" s="113" t="s">
        <v>57</v>
      </c>
      <c r="V14" s="696">
        <f>'I trim'!R46</f>
        <v>94.736842105263165</v>
      </c>
      <c r="W14" s="700">
        <f>'II trimestras'!S47</f>
        <v>94.444444444444443</v>
      </c>
      <c r="X14" s="452"/>
      <c r="Y14" s="210"/>
      <c r="Z14" s="210"/>
      <c r="AA14" s="210"/>
      <c r="AB14" s="475" t="s">
        <v>57</v>
      </c>
      <c r="AC14" s="699">
        <f t="shared" si="0"/>
        <v>94.736842105263165</v>
      </c>
      <c r="AD14" s="701">
        <f t="shared" si="1"/>
        <v>94.444444444444443</v>
      </c>
      <c r="AE14" s="209"/>
      <c r="AF14" s="209"/>
      <c r="AG14" s="382" t="s">
        <v>55</v>
      </c>
      <c r="AH14" s="386"/>
      <c r="AI14" s="386"/>
      <c r="AJ14" s="387">
        <f t="shared" si="2"/>
        <v>0</v>
      </c>
      <c r="AK14" s="384"/>
      <c r="AL14" s="385" t="s">
        <v>55</v>
      </c>
      <c r="AM14" s="389"/>
      <c r="AN14" s="390"/>
      <c r="AO14" s="387">
        <f t="shared" si="3"/>
        <v>0</v>
      </c>
      <c r="AP14" s="398"/>
    </row>
    <row r="15" spans="1:42" ht="15" thickBot="1" x14ac:dyDescent="0.35">
      <c r="A15" s="15" t="s">
        <v>28</v>
      </c>
      <c r="B15" s="53">
        <f>'I trim'!H14</f>
        <v>0</v>
      </c>
      <c r="C15" s="53">
        <f>'II trimestras'!H14</f>
        <v>0</v>
      </c>
      <c r="D15" s="16">
        <f>'I trim'!I14</f>
        <v>0</v>
      </c>
      <c r="E15" s="16">
        <f>'II trimestras'!I14</f>
        <v>0</v>
      </c>
      <c r="F15" s="16">
        <f>'I trim'!J14</f>
        <v>0</v>
      </c>
      <c r="G15" s="16">
        <f>'II trimestras'!J14</f>
        <v>0</v>
      </c>
      <c r="H15" s="16">
        <f>'I trim'!K14</f>
        <v>0</v>
      </c>
      <c r="I15" s="16">
        <f>'II trimestras'!K14</f>
        <v>0</v>
      </c>
      <c r="J15" s="16"/>
      <c r="K15" s="16"/>
      <c r="T15" s="148"/>
      <c r="U15" s="113" t="s">
        <v>58</v>
      </c>
      <c r="V15" s="696">
        <f>'I trim'!R47</f>
        <v>100</v>
      </c>
      <c r="W15" s="700">
        <f>'II trimestras'!S48</f>
        <v>100</v>
      </c>
      <c r="X15" s="452"/>
      <c r="Y15" s="210"/>
      <c r="Z15" s="210"/>
      <c r="AA15" s="210"/>
      <c r="AB15" s="475" t="s">
        <v>58</v>
      </c>
      <c r="AC15" s="699">
        <f t="shared" si="0"/>
        <v>100</v>
      </c>
      <c r="AD15" s="701">
        <f t="shared" si="1"/>
        <v>100</v>
      </c>
      <c r="AE15" s="209"/>
      <c r="AF15" s="209"/>
      <c r="AG15" s="382" t="s">
        <v>57</v>
      </c>
      <c r="AH15" s="386"/>
      <c r="AI15" s="386"/>
      <c r="AJ15" s="387">
        <f t="shared" si="2"/>
        <v>0</v>
      </c>
      <c r="AK15" s="384"/>
      <c r="AL15" s="385" t="s">
        <v>57</v>
      </c>
      <c r="AM15" s="389"/>
      <c r="AN15" s="390"/>
      <c r="AO15" s="387">
        <f t="shared" si="3"/>
        <v>0</v>
      </c>
      <c r="AP15" s="399"/>
    </row>
    <row r="16" spans="1:42" ht="15" thickBot="1" x14ac:dyDescent="0.35">
      <c r="A16" s="27" t="s">
        <v>0</v>
      </c>
      <c r="B16" s="169"/>
      <c r="C16" s="169"/>
      <c r="D16" s="169"/>
      <c r="E16" s="172"/>
      <c r="F16" s="169" t="s">
        <v>5</v>
      </c>
      <c r="G16" s="169"/>
      <c r="H16" s="169"/>
      <c r="I16" s="169"/>
      <c r="J16" s="170"/>
      <c r="K16" s="170"/>
      <c r="T16" s="148"/>
      <c r="U16" s="115" t="s">
        <v>59</v>
      </c>
      <c r="V16" s="698">
        <f>'I trim'!R48</f>
        <v>100</v>
      </c>
      <c r="W16" s="700">
        <f>'II trimestras'!S49</f>
        <v>100</v>
      </c>
      <c r="X16" s="459"/>
      <c r="Y16" s="368"/>
      <c r="Z16" s="368"/>
      <c r="AA16" s="368"/>
      <c r="AB16" s="476" t="s">
        <v>59</v>
      </c>
      <c r="AC16" s="699">
        <f t="shared" si="0"/>
        <v>100</v>
      </c>
      <c r="AD16" s="701">
        <f t="shared" si="1"/>
        <v>100</v>
      </c>
      <c r="AE16" s="207"/>
      <c r="AF16" s="208"/>
      <c r="AG16" s="382" t="s">
        <v>58</v>
      </c>
      <c r="AH16" s="386"/>
      <c r="AI16" s="386"/>
      <c r="AJ16" s="387">
        <f t="shared" si="2"/>
        <v>0</v>
      </c>
      <c r="AK16" s="384"/>
      <c r="AL16" s="385" t="s">
        <v>58</v>
      </c>
      <c r="AM16" s="389"/>
      <c r="AN16" s="390"/>
      <c r="AO16" s="387">
        <f t="shared" si="3"/>
        <v>0</v>
      </c>
      <c r="AP16" s="399"/>
    </row>
    <row r="17" spans="1:42" ht="66.599999999999994" thickBot="1" x14ac:dyDescent="0.35">
      <c r="A17" s="41"/>
      <c r="B17" s="189" t="s">
        <v>75</v>
      </c>
      <c r="C17" s="173" t="s">
        <v>76</v>
      </c>
      <c r="D17" s="190" t="s">
        <v>77</v>
      </c>
      <c r="E17" s="174" t="s">
        <v>78</v>
      </c>
      <c r="F17" s="191" t="s">
        <v>79</v>
      </c>
      <c r="G17" s="175" t="s">
        <v>80</v>
      </c>
      <c r="H17" s="192" t="s">
        <v>81</v>
      </c>
      <c r="I17" s="175" t="s">
        <v>82</v>
      </c>
      <c r="J17" s="193" t="s">
        <v>83</v>
      </c>
      <c r="K17" s="176" t="s">
        <v>84</v>
      </c>
      <c r="T17" s="159"/>
      <c r="U17" s="167"/>
      <c r="V17" s="167"/>
      <c r="W17" s="167"/>
      <c r="X17" s="167"/>
      <c r="Y17" s="167"/>
      <c r="Z17" s="167"/>
      <c r="AA17" s="167"/>
      <c r="AB17" s="167"/>
      <c r="AC17" s="167"/>
      <c r="AD17" s="135"/>
      <c r="AE17" s="135"/>
      <c r="AF17" s="135"/>
      <c r="AG17" s="382" t="s">
        <v>59</v>
      </c>
      <c r="AH17" s="386"/>
      <c r="AI17" s="386"/>
      <c r="AJ17" s="387">
        <f t="shared" si="2"/>
        <v>0</v>
      </c>
      <c r="AK17" s="384"/>
      <c r="AL17" s="385" t="s">
        <v>59</v>
      </c>
      <c r="AM17" s="389"/>
      <c r="AN17" s="390"/>
      <c r="AO17" s="387">
        <f t="shared" si="3"/>
        <v>0</v>
      </c>
      <c r="AP17" s="399"/>
    </row>
    <row r="18" spans="1:42" ht="15" thickBot="1" x14ac:dyDescent="0.35">
      <c r="A18" s="19" t="s">
        <v>30</v>
      </c>
      <c r="B18" s="177">
        <f t="shared" ref="B18:K18" si="5">SUM(B12:B15)</f>
        <v>6</v>
      </c>
      <c r="C18" s="177">
        <f t="shared" si="5"/>
        <v>6</v>
      </c>
      <c r="D18" s="178">
        <f t="shared" si="5"/>
        <v>25</v>
      </c>
      <c r="E18" s="179">
        <f t="shared" si="5"/>
        <v>23</v>
      </c>
      <c r="F18" s="177">
        <f t="shared" si="5"/>
        <v>19</v>
      </c>
      <c r="G18" s="180">
        <f t="shared" si="5"/>
        <v>21</v>
      </c>
      <c r="H18" s="180">
        <f t="shared" si="5"/>
        <v>8</v>
      </c>
      <c r="I18" s="180">
        <f t="shared" si="5"/>
        <v>3</v>
      </c>
      <c r="J18" s="180">
        <f t="shared" si="5"/>
        <v>0</v>
      </c>
      <c r="K18" s="180">
        <f t="shared" si="5"/>
        <v>0</v>
      </c>
      <c r="T18" s="148"/>
      <c r="U18" s="209"/>
      <c r="V18" s="209"/>
      <c r="W18" s="209"/>
      <c r="X18" s="209"/>
      <c r="Y18" s="209"/>
      <c r="Z18" s="209"/>
      <c r="AA18" s="209"/>
      <c r="AB18" s="209"/>
      <c r="AC18" s="209"/>
      <c r="AD18" s="209"/>
      <c r="AE18" s="209"/>
      <c r="AF18" s="209"/>
      <c r="AG18" s="391"/>
      <c r="AH18" s="392">
        <f>SUM(AH5:AH17)</f>
        <v>0</v>
      </c>
      <c r="AI18" s="392">
        <f>SUM(AI5:AI17)</f>
        <v>0</v>
      </c>
      <c r="AJ18" s="377">
        <f>SUM(AJ5:AJ17)</f>
        <v>0</v>
      </c>
      <c r="AK18" s="393">
        <f>SUM(AK5:AK17)</f>
        <v>0</v>
      </c>
      <c r="AL18" s="394"/>
      <c r="AM18" s="395">
        <f>SUM(AM5:AM17)</f>
        <v>0</v>
      </c>
      <c r="AN18" s="396">
        <f>SUM(AN5:AN17)</f>
        <v>0</v>
      </c>
      <c r="AO18" s="395">
        <f>SUM(AO5:AO17)</f>
        <v>0</v>
      </c>
      <c r="AP18" s="397">
        <f>SUM(AP5:AP17)</f>
        <v>0</v>
      </c>
    </row>
    <row r="19" spans="1:42" ht="13.8" x14ac:dyDescent="0.3">
      <c r="A19" s="15" t="s">
        <v>29</v>
      </c>
      <c r="B19" s="53">
        <f>'I trim'!H16</f>
        <v>1</v>
      </c>
      <c r="C19" s="53">
        <f>'II trimestras'!H16</f>
        <v>1</v>
      </c>
      <c r="D19" s="16">
        <f>'I trim'!I16</f>
        <v>10</v>
      </c>
      <c r="E19" s="16">
        <f>'II trimestras'!I16</f>
        <v>10</v>
      </c>
      <c r="F19" s="16">
        <f>'I trim'!J16</f>
        <v>10</v>
      </c>
      <c r="G19" s="16">
        <f>'II trimestras'!J16</f>
        <v>13</v>
      </c>
      <c r="H19" s="16">
        <f>'I trim'!K16</f>
        <v>5</v>
      </c>
      <c r="I19" s="16">
        <f>'II trimestras'!K16</f>
        <v>2</v>
      </c>
      <c r="J19" s="16"/>
      <c r="K19" s="16"/>
      <c r="T19" s="148"/>
      <c r="U19" s="209"/>
      <c r="V19" s="209"/>
      <c r="W19" s="209"/>
      <c r="X19" s="209"/>
      <c r="Y19" s="209"/>
      <c r="Z19" s="209"/>
      <c r="AA19" s="209"/>
      <c r="AB19" s="209"/>
      <c r="AC19" s="209"/>
      <c r="AD19" s="209"/>
      <c r="AE19" s="209"/>
      <c r="AF19" s="209"/>
      <c r="AG19" s="209"/>
    </row>
    <row r="20" spans="1:42" ht="13.8" x14ac:dyDescent="0.3">
      <c r="A20" s="15" t="s">
        <v>31</v>
      </c>
      <c r="B20" s="53">
        <f>'I trim'!H17</f>
        <v>0</v>
      </c>
      <c r="C20" s="53">
        <f>'II trimestras'!H17</f>
        <v>0</v>
      </c>
      <c r="D20" s="16">
        <f>'I trim'!I17</f>
        <v>6</v>
      </c>
      <c r="E20" s="16">
        <f>'II trimestras'!I17</f>
        <v>3</v>
      </c>
      <c r="F20" s="16">
        <f>'I trim'!J17</f>
        <v>17</v>
      </c>
      <c r="G20" s="16">
        <f>'II trimestras'!J17</f>
        <v>17</v>
      </c>
      <c r="H20" s="16">
        <f>'I trim'!K17</f>
        <v>4</v>
      </c>
      <c r="I20" s="16">
        <f>'II trimestras'!K17</f>
        <v>6</v>
      </c>
      <c r="J20" s="16"/>
      <c r="K20" s="16"/>
      <c r="T20" s="148"/>
      <c r="U20" s="209"/>
      <c r="V20" s="209"/>
      <c r="W20" s="209"/>
      <c r="X20" s="209"/>
      <c r="Y20" s="209"/>
      <c r="Z20" s="209"/>
      <c r="AA20" s="209"/>
      <c r="AB20" s="209"/>
      <c r="AC20" s="209"/>
      <c r="AD20" s="209"/>
      <c r="AE20" s="209"/>
      <c r="AF20" s="209"/>
      <c r="AG20" s="209"/>
    </row>
    <row r="21" spans="1:42" ht="14.4" x14ac:dyDescent="0.3">
      <c r="A21" s="15" t="s">
        <v>32</v>
      </c>
      <c r="B21" s="53">
        <f>'I trim'!H18</f>
        <v>0</v>
      </c>
      <c r="C21" s="53">
        <f>'II trimestras'!H18</f>
        <v>0</v>
      </c>
      <c r="D21" s="16">
        <f>'I trim'!I18</f>
        <v>0</v>
      </c>
      <c r="E21" s="16">
        <f>'II trimestras'!I18</f>
        <v>0</v>
      </c>
      <c r="F21" s="16">
        <f>'I trim'!J18</f>
        <v>0</v>
      </c>
      <c r="G21" s="16">
        <f>'II trimestras'!J18</f>
        <v>0</v>
      </c>
      <c r="H21" s="16">
        <f>'I trim'!K18</f>
        <v>0</v>
      </c>
      <c r="I21" s="16">
        <f>'II trimestras'!K18</f>
        <v>0</v>
      </c>
      <c r="J21" s="16"/>
      <c r="K21" s="16"/>
      <c r="T21" s="148"/>
      <c r="U21" s="209"/>
      <c r="V21" s="209"/>
      <c r="W21" s="209"/>
      <c r="X21" s="209"/>
      <c r="Y21" s="209"/>
      <c r="Z21" s="209"/>
      <c r="AA21" s="209"/>
      <c r="AB21" s="209"/>
      <c r="AC21" s="209"/>
      <c r="AD21" s="209"/>
      <c r="AE21" s="209"/>
      <c r="AF21" s="209"/>
      <c r="AG21" s="382"/>
      <c r="AH21" s="383" t="s">
        <v>133</v>
      </c>
      <c r="AI21" s="383" t="s">
        <v>134</v>
      </c>
      <c r="AJ21" s="383" t="s">
        <v>135</v>
      </c>
      <c r="AK21" s="384" t="s">
        <v>138</v>
      </c>
      <c r="AL21" s="383" t="s">
        <v>85</v>
      </c>
      <c r="AM21" s="383" t="s">
        <v>136</v>
      </c>
      <c r="AN21" s="383" t="s">
        <v>137</v>
      </c>
      <c r="AO21" s="384" t="s">
        <v>139</v>
      </c>
      <c r="AP21" s="384"/>
    </row>
    <row r="22" spans="1:42" ht="13.8" x14ac:dyDescent="0.3">
      <c r="A22" s="15" t="s">
        <v>33</v>
      </c>
      <c r="B22" s="53">
        <f>'I trim'!H19</f>
        <v>0</v>
      </c>
      <c r="C22" s="53">
        <f>'II trimestras'!H19</f>
        <v>0</v>
      </c>
      <c r="D22" s="16">
        <f>'I trim'!I19</f>
        <v>0</v>
      </c>
      <c r="E22" s="16">
        <f>'II trimestras'!I19</f>
        <v>0</v>
      </c>
      <c r="F22" s="16">
        <f>'I trim'!J19</f>
        <v>0</v>
      </c>
      <c r="G22" s="16">
        <f>'II trimestras'!J19</f>
        <v>0</v>
      </c>
      <c r="H22" s="16">
        <f>'I trim'!K19</f>
        <v>0</v>
      </c>
      <c r="I22" s="16">
        <f>'II trimestras'!K19</f>
        <v>0</v>
      </c>
      <c r="J22" s="16"/>
      <c r="K22" s="16"/>
      <c r="T22" s="148"/>
      <c r="U22" s="209"/>
      <c r="V22" s="209"/>
      <c r="W22" s="209"/>
      <c r="X22" s="209"/>
      <c r="Y22" s="209"/>
      <c r="Z22" s="209"/>
      <c r="AA22" s="209"/>
      <c r="AB22" s="209"/>
      <c r="AC22" s="209"/>
      <c r="AD22" s="209"/>
      <c r="AE22" s="209"/>
      <c r="AF22" s="209"/>
      <c r="AG22" s="209" t="s">
        <v>61</v>
      </c>
    </row>
    <row r="23" spans="1:42" ht="14.4" thickBot="1" x14ac:dyDescent="0.35">
      <c r="A23" s="15" t="s">
        <v>34</v>
      </c>
      <c r="B23" s="53"/>
      <c r="C23" s="53"/>
      <c r="D23" s="16"/>
      <c r="E23" s="16"/>
      <c r="F23" s="16"/>
      <c r="G23" s="16"/>
      <c r="H23" s="16"/>
      <c r="I23" s="16"/>
      <c r="J23" s="16"/>
      <c r="K23" s="16"/>
      <c r="T23" s="148"/>
      <c r="U23" s="205"/>
      <c r="V23" s="205"/>
      <c r="W23" s="205"/>
      <c r="X23" s="205"/>
      <c r="Y23" s="205"/>
      <c r="Z23" s="205"/>
      <c r="AA23" s="205"/>
      <c r="AB23" s="205"/>
      <c r="AC23" s="205"/>
      <c r="AD23" s="205"/>
      <c r="AE23" s="205"/>
      <c r="AF23" s="205"/>
      <c r="AG23" s="205"/>
    </row>
    <row r="24" spans="1:42" ht="14.4" thickBot="1" x14ac:dyDescent="0.35">
      <c r="A24" s="27" t="s">
        <v>0</v>
      </c>
      <c r="B24" s="169"/>
      <c r="C24" s="169"/>
      <c r="D24" s="169"/>
      <c r="E24" s="172"/>
      <c r="F24" s="169" t="s">
        <v>5</v>
      </c>
      <c r="G24" s="169"/>
      <c r="H24" s="169"/>
      <c r="I24" s="169"/>
      <c r="J24" s="170"/>
      <c r="K24" s="170"/>
      <c r="T24" s="148"/>
      <c r="U24" s="206"/>
      <c r="V24" s="206"/>
      <c r="W24" s="206"/>
      <c r="X24" s="207"/>
      <c r="Y24" s="207"/>
      <c r="Z24" s="207"/>
      <c r="AA24" s="207"/>
      <c r="AB24" s="207"/>
      <c r="AC24" s="207"/>
      <c r="AD24" s="207"/>
      <c r="AE24" s="207"/>
      <c r="AF24" s="208"/>
      <c r="AG24" s="208"/>
    </row>
    <row r="25" spans="1:42" ht="66.599999999999994" thickBot="1" x14ac:dyDescent="0.35">
      <c r="A25" s="41"/>
      <c r="B25" s="189" t="s">
        <v>75</v>
      </c>
      <c r="C25" s="173" t="s">
        <v>76</v>
      </c>
      <c r="D25" s="190" t="s">
        <v>77</v>
      </c>
      <c r="E25" s="174" t="s">
        <v>78</v>
      </c>
      <c r="F25" s="191" t="s">
        <v>79</v>
      </c>
      <c r="G25" s="175" t="s">
        <v>80</v>
      </c>
      <c r="H25" s="192" t="s">
        <v>81</v>
      </c>
      <c r="I25" s="175" t="s">
        <v>82</v>
      </c>
      <c r="J25" s="193" t="s">
        <v>83</v>
      </c>
      <c r="K25" s="176" t="s">
        <v>84</v>
      </c>
      <c r="T25" s="159"/>
      <c r="U25" s="135"/>
      <c r="V25" s="135"/>
      <c r="W25" s="135"/>
      <c r="X25" s="135"/>
      <c r="Y25" s="135"/>
      <c r="Z25" s="135"/>
      <c r="AA25" s="135"/>
      <c r="AB25" s="135"/>
      <c r="AC25" s="135"/>
      <c r="AD25" s="135"/>
      <c r="AE25" s="135"/>
      <c r="AF25" s="135"/>
      <c r="AG25" s="135"/>
    </row>
    <row r="26" spans="1:42" ht="13.8" x14ac:dyDescent="0.3">
      <c r="A26" s="19" t="s">
        <v>37</v>
      </c>
      <c r="B26" s="177">
        <f t="shared" ref="B26:K26" si="6">SUM(B19:B23)</f>
        <v>1</v>
      </c>
      <c r="C26" s="177">
        <f t="shared" si="6"/>
        <v>1</v>
      </c>
      <c r="D26" s="178">
        <f t="shared" si="6"/>
        <v>16</v>
      </c>
      <c r="E26" s="179">
        <f t="shared" si="6"/>
        <v>13</v>
      </c>
      <c r="F26" s="177">
        <f t="shared" si="6"/>
        <v>27</v>
      </c>
      <c r="G26" s="180">
        <f t="shared" si="6"/>
        <v>30</v>
      </c>
      <c r="H26" s="180">
        <f t="shared" si="6"/>
        <v>9</v>
      </c>
      <c r="I26" s="180">
        <f t="shared" si="6"/>
        <v>8</v>
      </c>
      <c r="J26" s="180">
        <f t="shared" si="6"/>
        <v>0</v>
      </c>
      <c r="K26" s="180">
        <f t="shared" si="6"/>
        <v>0</v>
      </c>
      <c r="T26" s="148"/>
      <c r="U26" s="209"/>
      <c r="V26" s="209"/>
      <c r="W26" s="209"/>
      <c r="X26" s="209"/>
      <c r="Y26" s="209"/>
      <c r="Z26" s="209"/>
      <c r="AA26" s="209"/>
      <c r="AB26" s="209"/>
      <c r="AC26" s="209"/>
      <c r="AD26" s="209"/>
      <c r="AE26" s="209"/>
      <c r="AF26" s="209"/>
      <c r="AG26" s="209"/>
    </row>
    <row r="27" spans="1:42" ht="13.8" x14ac:dyDescent="0.3">
      <c r="A27" s="15" t="s">
        <v>35</v>
      </c>
      <c r="B27" s="53">
        <f>'I trim'!H21</f>
        <v>1</v>
      </c>
      <c r="C27" s="53">
        <f>'II trimestras'!H21</f>
        <v>2</v>
      </c>
      <c r="D27" s="16">
        <f>'I trim'!I21</f>
        <v>11</v>
      </c>
      <c r="E27" s="16">
        <f>'II trimestras'!I21</f>
        <v>7</v>
      </c>
      <c r="F27" s="16">
        <f>'I trim'!J21</f>
        <v>11</v>
      </c>
      <c r="G27" s="16">
        <f>'II trimestras'!J21</f>
        <v>15</v>
      </c>
      <c r="H27" s="16">
        <f>'I trim'!K21</f>
        <v>4</v>
      </c>
      <c r="I27" s="16">
        <f>'II trimestras'!K21</f>
        <v>3</v>
      </c>
      <c r="J27" s="16"/>
      <c r="K27" s="16"/>
      <c r="T27" s="148"/>
      <c r="U27" s="209"/>
      <c r="V27" s="209"/>
      <c r="W27" s="209"/>
      <c r="X27" s="209"/>
      <c r="Y27" s="209"/>
      <c r="Z27" s="209"/>
      <c r="AA27" s="209"/>
      <c r="AB27" s="209"/>
      <c r="AC27" s="209"/>
      <c r="AD27" s="209"/>
      <c r="AE27" s="209"/>
      <c r="AF27" s="209"/>
      <c r="AG27" s="209"/>
    </row>
    <row r="28" spans="1:42" ht="13.8" x14ac:dyDescent="0.3">
      <c r="A28" s="15" t="s">
        <v>36</v>
      </c>
      <c r="B28" s="53">
        <f>'I trim'!H22</f>
        <v>0</v>
      </c>
      <c r="C28" s="53">
        <f>'II trimestras'!H22</f>
        <v>1</v>
      </c>
      <c r="D28" s="16">
        <f>'I trim'!I22</f>
        <v>8</v>
      </c>
      <c r="E28" s="16">
        <f>'II trimestras'!I22</f>
        <v>8</v>
      </c>
      <c r="F28" s="16">
        <f>'I trim'!J22</f>
        <v>13</v>
      </c>
      <c r="G28" s="16">
        <f>'II trimestras'!J22</f>
        <v>15</v>
      </c>
      <c r="H28" s="16">
        <f>'I trim'!K22</f>
        <v>6</v>
      </c>
      <c r="I28" s="16">
        <f>'II trimestras'!K22</f>
        <v>4</v>
      </c>
      <c r="J28" s="16"/>
      <c r="K28" s="16"/>
      <c r="T28" s="148"/>
      <c r="U28" s="209"/>
      <c r="V28" s="209"/>
      <c r="W28" s="209"/>
      <c r="X28" s="209"/>
      <c r="Y28" s="209"/>
      <c r="Z28" s="209"/>
      <c r="AA28" s="209"/>
      <c r="AB28" s="209"/>
      <c r="AC28" s="209"/>
      <c r="AD28" s="209"/>
      <c r="AE28" s="209"/>
      <c r="AF28" s="209"/>
      <c r="AG28" s="209"/>
    </row>
    <row r="29" spans="1:42" ht="13.8" x14ac:dyDescent="0.3">
      <c r="A29" s="15" t="s">
        <v>38</v>
      </c>
      <c r="B29" s="53">
        <f>'I trim'!H23</f>
        <v>0</v>
      </c>
      <c r="C29" s="53">
        <f>'II trimestras'!H23</f>
        <v>0</v>
      </c>
      <c r="D29" s="16">
        <f>'I trim'!I23</f>
        <v>0</v>
      </c>
      <c r="E29" s="16">
        <f>'II trimestras'!I23</f>
        <v>0</v>
      </c>
      <c r="F29" s="16">
        <f>'I trim'!J23</f>
        <v>0</v>
      </c>
      <c r="G29" s="16">
        <f>'II trimestras'!J23</f>
        <v>0</v>
      </c>
      <c r="H29" s="16">
        <f>'I trim'!K23</f>
        <v>0</v>
      </c>
      <c r="I29" s="16">
        <f>'II trimestras'!K23</f>
        <v>0</v>
      </c>
      <c r="J29" s="16"/>
      <c r="K29" s="16"/>
      <c r="T29" s="148"/>
      <c r="U29" s="209"/>
      <c r="V29" s="209"/>
      <c r="W29" s="209"/>
      <c r="X29" s="209"/>
      <c r="Y29" s="209"/>
      <c r="Z29" s="209"/>
      <c r="AA29" s="209"/>
      <c r="AB29" s="209"/>
      <c r="AC29" s="209"/>
      <c r="AD29" s="209"/>
      <c r="AE29" s="209"/>
      <c r="AF29" s="209"/>
      <c r="AG29" s="209"/>
    </row>
    <row r="30" spans="1:42" ht="13.8" x14ac:dyDescent="0.3">
      <c r="A30" s="15"/>
      <c r="B30" s="53"/>
      <c r="C30" s="53"/>
      <c r="D30" s="16"/>
      <c r="E30" s="16"/>
      <c r="F30" s="16"/>
      <c r="G30" s="16"/>
      <c r="H30" s="16"/>
      <c r="I30" s="16"/>
      <c r="J30" s="16"/>
      <c r="K30" s="16"/>
      <c r="T30" s="148"/>
      <c r="U30" s="209"/>
      <c r="V30" s="209"/>
      <c r="W30" s="209"/>
      <c r="X30" s="209"/>
      <c r="Y30" s="209"/>
      <c r="Z30" s="209"/>
      <c r="AA30" s="209"/>
      <c r="AB30" s="209"/>
      <c r="AC30" s="209"/>
      <c r="AD30" s="209"/>
      <c r="AE30" s="209"/>
      <c r="AF30" s="209"/>
      <c r="AG30" s="209"/>
    </row>
    <row r="31" spans="1:42" ht="14.4" thickBot="1" x14ac:dyDescent="0.35">
      <c r="A31" s="15"/>
      <c r="B31" s="53"/>
      <c r="C31" s="53"/>
      <c r="D31" s="16"/>
      <c r="E31" s="16"/>
      <c r="F31" s="16"/>
      <c r="G31" s="16"/>
      <c r="H31" s="16"/>
      <c r="I31" s="16"/>
      <c r="J31" s="16"/>
      <c r="K31" s="16"/>
      <c r="T31" s="148"/>
      <c r="U31" s="205"/>
      <c r="V31" s="205"/>
      <c r="W31" s="205"/>
      <c r="X31" s="205"/>
      <c r="Y31" s="205"/>
      <c r="Z31" s="205"/>
      <c r="AA31" s="205"/>
      <c r="AB31" s="205"/>
      <c r="AC31" s="205"/>
      <c r="AD31" s="205"/>
      <c r="AE31" s="205"/>
      <c r="AF31" s="205"/>
      <c r="AG31" s="205"/>
    </row>
    <row r="32" spans="1:42" ht="14.4" thickBot="1" x14ac:dyDescent="0.35">
      <c r="A32" s="27" t="s">
        <v>0</v>
      </c>
      <c r="B32" s="169"/>
      <c r="C32" s="169"/>
      <c r="D32" s="169"/>
      <c r="E32" s="172"/>
      <c r="F32" s="169" t="s">
        <v>5</v>
      </c>
      <c r="G32" s="169"/>
      <c r="H32" s="169"/>
      <c r="I32" s="169"/>
      <c r="J32" s="170"/>
      <c r="K32" s="170"/>
      <c r="T32" s="148"/>
      <c r="U32" s="206"/>
      <c r="V32" s="206"/>
      <c r="W32" s="206"/>
      <c r="X32" s="207"/>
      <c r="Y32" s="207"/>
      <c r="Z32" s="207"/>
      <c r="AA32" s="207"/>
      <c r="AB32" s="207"/>
      <c r="AC32" s="207"/>
      <c r="AD32" s="207"/>
      <c r="AE32" s="207"/>
      <c r="AF32" s="208"/>
      <c r="AG32" s="208"/>
    </row>
    <row r="33" spans="1:33" ht="66.599999999999994" thickBot="1" x14ac:dyDescent="0.35">
      <c r="A33" s="41"/>
      <c r="B33" s="189" t="s">
        <v>75</v>
      </c>
      <c r="C33" s="173" t="s">
        <v>76</v>
      </c>
      <c r="D33" s="190" t="s">
        <v>77</v>
      </c>
      <c r="E33" s="174" t="s">
        <v>78</v>
      </c>
      <c r="F33" s="191" t="s">
        <v>79</v>
      </c>
      <c r="G33" s="175" t="s">
        <v>80</v>
      </c>
      <c r="H33" s="192" t="s">
        <v>81</v>
      </c>
      <c r="I33" s="175" t="s">
        <v>82</v>
      </c>
      <c r="J33" s="193" t="s">
        <v>83</v>
      </c>
      <c r="K33" s="176" t="s">
        <v>84</v>
      </c>
      <c r="T33" s="159"/>
      <c r="U33" s="202"/>
      <c r="V33" s="202"/>
      <c r="W33" s="202"/>
      <c r="X33" s="202"/>
      <c r="Y33" s="202"/>
      <c r="Z33" s="202"/>
      <c r="AA33" s="202"/>
      <c r="AB33" s="202"/>
      <c r="AC33" s="202"/>
      <c r="AD33" s="202"/>
      <c r="AE33" s="202"/>
      <c r="AF33" s="202"/>
      <c r="AG33" s="202"/>
    </row>
    <row r="34" spans="1:33" ht="14.4" thickBot="1" x14ac:dyDescent="0.35">
      <c r="A34" s="19" t="s">
        <v>37</v>
      </c>
      <c r="B34" s="181">
        <f t="shared" ref="B34:K34" si="7">SUM(B27:B31)</f>
        <v>1</v>
      </c>
      <c r="C34" s="181">
        <f t="shared" si="7"/>
        <v>3</v>
      </c>
      <c r="D34" s="182">
        <f t="shared" si="7"/>
        <v>19</v>
      </c>
      <c r="E34" s="183">
        <f t="shared" si="7"/>
        <v>15</v>
      </c>
      <c r="F34" s="181">
        <f t="shared" si="7"/>
        <v>24</v>
      </c>
      <c r="G34" s="184">
        <f t="shared" si="7"/>
        <v>30</v>
      </c>
      <c r="H34" s="184">
        <f t="shared" si="7"/>
        <v>10</v>
      </c>
      <c r="I34" s="184">
        <f t="shared" si="7"/>
        <v>7</v>
      </c>
      <c r="J34" s="184">
        <f t="shared" si="7"/>
        <v>0</v>
      </c>
      <c r="K34" s="184">
        <f t="shared" si="7"/>
        <v>0</v>
      </c>
      <c r="T34" s="148"/>
      <c r="U34" s="205"/>
      <c r="V34" s="205"/>
      <c r="W34" s="205"/>
      <c r="X34" s="205"/>
      <c r="Y34" s="205"/>
      <c r="Z34" s="205"/>
      <c r="AA34" s="205"/>
      <c r="AB34" s="205"/>
      <c r="AC34" s="205"/>
      <c r="AD34" s="205"/>
      <c r="AE34" s="205"/>
      <c r="AF34" s="205"/>
      <c r="AG34" s="205"/>
    </row>
    <row r="35" spans="1:33" ht="14.4" thickBot="1" x14ac:dyDescent="0.35">
      <c r="A35" s="27" t="s">
        <v>0</v>
      </c>
      <c r="B35" s="169"/>
      <c r="C35" s="169"/>
      <c r="D35" s="169"/>
      <c r="E35" s="172"/>
      <c r="F35" s="169" t="s">
        <v>5</v>
      </c>
      <c r="G35" s="169"/>
      <c r="H35" s="169"/>
      <c r="I35" s="169"/>
      <c r="J35" s="170"/>
      <c r="K35" s="170"/>
      <c r="T35" s="148"/>
      <c r="U35" s="206"/>
      <c r="V35" s="206"/>
      <c r="W35" s="206"/>
      <c r="X35" s="207"/>
      <c r="Y35" s="207"/>
      <c r="Z35" s="207"/>
      <c r="AA35" s="207"/>
      <c r="AB35" s="207"/>
      <c r="AC35" s="207"/>
      <c r="AD35" s="207"/>
      <c r="AE35" s="207"/>
      <c r="AF35" s="208"/>
      <c r="AG35" s="208"/>
    </row>
    <row r="36" spans="1:33" ht="66.599999999999994" thickBot="1" x14ac:dyDescent="0.35">
      <c r="A36" s="41"/>
      <c r="B36" s="189" t="s">
        <v>75</v>
      </c>
      <c r="C36" s="173" t="s">
        <v>76</v>
      </c>
      <c r="D36" s="190" t="s">
        <v>77</v>
      </c>
      <c r="E36" s="174" t="s">
        <v>78</v>
      </c>
      <c r="F36" s="191" t="s">
        <v>79</v>
      </c>
      <c r="G36" s="175" t="s">
        <v>80</v>
      </c>
      <c r="H36" s="192" t="s">
        <v>81</v>
      </c>
      <c r="I36" s="175" t="s">
        <v>82</v>
      </c>
      <c r="J36" s="193" t="s">
        <v>83</v>
      </c>
      <c r="K36" s="176" t="s">
        <v>84</v>
      </c>
      <c r="T36" s="161"/>
      <c r="U36" s="202"/>
      <c r="V36" s="202"/>
      <c r="W36" s="202"/>
      <c r="X36" s="202"/>
      <c r="Y36" s="202"/>
      <c r="Z36" s="202"/>
      <c r="AA36" s="202"/>
      <c r="AB36" s="202"/>
      <c r="AC36" s="202"/>
      <c r="AD36" s="202"/>
      <c r="AE36" s="202"/>
      <c r="AF36" s="202"/>
      <c r="AG36" s="202"/>
    </row>
    <row r="37" spans="1:33" ht="14.4" thickBot="1" x14ac:dyDescent="0.35">
      <c r="A37" s="25" t="s">
        <v>40</v>
      </c>
      <c r="B37" s="185">
        <f t="shared" ref="B37:K37" si="8">B11+B18+B26+B34</f>
        <v>9</v>
      </c>
      <c r="C37" s="185">
        <f t="shared" si="8"/>
        <v>13</v>
      </c>
      <c r="D37" s="186">
        <f t="shared" si="8"/>
        <v>85</v>
      </c>
      <c r="E37" s="187">
        <f t="shared" si="8"/>
        <v>73</v>
      </c>
      <c r="F37" s="185">
        <f t="shared" si="8"/>
        <v>87</v>
      </c>
      <c r="G37" s="188">
        <f t="shared" si="8"/>
        <v>98</v>
      </c>
      <c r="H37" s="188">
        <f t="shared" si="8"/>
        <v>29</v>
      </c>
      <c r="I37" s="188">
        <f t="shared" si="8"/>
        <v>18</v>
      </c>
      <c r="J37" s="188">
        <f t="shared" si="8"/>
        <v>0</v>
      </c>
      <c r="K37" s="188">
        <f t="shared" si="8"/>
        <v>0</v>
      </c>
    </row>
    <row r="38" spans="1:33" ht="13.8" x14ac:dyDescent="0.3">
      <c r="A38" s="161"/>
      <c r="B38" s="202"/>
      <c r="C38" s="202"/>
      <c r="D38" s="202"/>
      <c r="E38" s="202"/>
      <c r="F38" s="202"/>
      <c r="G38" s="202"/>
      <c r="H38" s="202"/>
      <c r="I38" s="202"/>
      <c r="J38" s="202"/>
      <c r="K38" s="202"/>
    </row>
    <row r="39" spans="1:33" ht="13.8" x14ac:dyDescent="0.3">
      <c r="A39" s="161"/>
      <c r="B39" s="202"/>
      <c r="C39" s="202"/>
      <c r="D39" s="202"/>
      <c r="E39" s="202"/>
      <c r="F39" s="202"/>
      <c r="G39" s="202"/>
      <c r="H39" s="202"/>
      <c r="I39" s="202"/>
      <c r="J39" s="202"/>
      <c r="K39" s="202"/>
    </row>
    <row r="40" spans="1:33" ht="13.8" x14ac:dyDescent="0.3">
      <c r="A40" s="161"/>
      <c r="B40" s="202"/>
      <c r="C40" s="202"/>
      <c r="D40" s="202"/>
      <c r="E40" s="202"/>
      <c r="F40" s="202"/>
      <c r="G40" s="202"/>
      <c r="H40" s="202"/>
      <c r="I40" s="202"/>
      <c r="J40" s="202"/>
      <c r="K40" s="202"/>
    </row>
    <row r="41" spans="1:33" ht="13.8" x14ac:dyDescent="0.3">
      <c r="A41" s="161"/>
      <c r="B41" s="202"/>
      <c r="C41" s="202"/>
      <c r="D41" s="202"/>
      <c r="E41" s="202"/>
      <c r="F41" s="202"/>
      <c r="G41" s="202"/>
      <c r="H41" s="202"/>
      <c r="I41" s="202"/>
      <c r="J41" s="202"/>
      <c r="K41" s="202"/>
    </row>
    <row r="42" spans="1:33" ht="13.8" x14ac:dyDescent="0.3">
      <c r="A42" s="161"/>
      <c r="B42" s="202"/>
      <c r="C42" s="202"/>
      <c r="D42" s="202"/>
      <c r="E42" s="202"/>
      <c r="F42" s="202"/>
      <c r="G42" s="202"/>
      <c r="H42" s="202"/>
      <c r="I42" s="202"/>
      <c r="J42" s="202"/>
      <c r="K42" s="202"/>
    </row>
    <row r="43" spans="1:33" ht="13.8" x14ac:dyDescent="0.3">
      <c r="A43" s="161"/>
      <c r="B43" s="202"/>
      <c r="C43" s="202"/>
      <c r="D43" s="202"/>
      <c r="E43" s="202"/>
      <c r="F43" s="202"/>
      <c r="G43" s="202"/>
      <c r="H43" s="202"/>
      <c r="I43" s="202"/>
      <c r="J43" s="202"/>
      <c r="K43" s="202"/>
    </row>
    <row r="44" spans="1:33" ht="13.8" x14ac:dyDescent="0.3">
      <c r="A44" s="203"/>
      <c r="B44" s="195"/>
      <c r="C44" s="195"/>
      <c r="D44" s="195"/>
      <c r="E44" s="135"/>
      <c r="F44" s="195"/>
      <c r="G44" s="195"/>
      <c r="H44" s="195"/>
      <c r="I44" s="195"/>
    </row>
    <row r="45" spans="1:33" x14ac:dyDescent="0.25">
      <c r="A45" s="203"/>
      <c r="B45" s="195"/>
      <c r="C45" s="195"/>
      <c r="D45" s="195"/>
      <c r="E45" s="195"/>
      <c r="F45" s="195"/>
      <c r="G45" s="195"/>
      <c r="H45" s="195"/>
      <c r="I45" s="195"/>
    </row>
    <row r="46" spans="1:33" ht="13.8" x14ac:dyDescent="0.3">
      <c r="A46" s="148"/>
      <c r="B46" s="150"/>
      <c r="C46" s="150"/>
      <c r="D46" s="150"/>
      <c r="E46" s="148"/>
      <c r="F46" s="150"/>
      <c r="G46" s="150"/>
      <c r="H46" s="148"/>
      <c r="I46" s="195"/>
    </row>
    <row r="47" spans="1:33" ht="13.8" x14ac:dyDescent="0.3">
      <c r="A47" s="136"/>
      <c r="B47" s="155"/>
      <c r="C47" s="155"/>
      <c r="D47" s="196"/>
      <c r="E47" s="136"/>
      <c r="F47" s="155"/>
      <c r="G47" s="155"/>
      <c r="H47" s="159"/>
      <c r="I47" s="195"/>
    </row>
    <row r="48" spans="1:33" ht="13.8" x14ac:dyDescent="0.3">
      <c r="A48" s="136"/>
      <c r="B48" s="155"/>
      <c r="C48" s="155"/>
      <c r="D48" s="196"/>
      <c r="E48" s="136"/>
      <c r="F48" s="155"/>
      <c r="G48" s="155"/>
      <c r="H48" s="159"/>
      <c r="I48" s="195"/>
    </row>
    <row r="49" spans="1:9" ht="13.8" x14ac:dyDescent="0.3">
      <c r="A49" s="136"/>
      <c r="B49" s="155"/>
      <c r="C49" s="155"/>
      <c r="D49" s="196"/>
      <c r="E49" s="136"/>
      <c r="F49" s="155"/>
      <c r="G49" s="155"/>
      <c r="H49" s="159"/>
      <c r="I49" s="195"/>
    </row>
    <row r="50" spans="1:9" ht="13.8" x14ac:dyDescent="0.3">
      <c r="A50" s="136"/>
      <c r="B50" s="155"/>
      <c r="C50" s="155"/>
      <c r="D50" s="196"/>
      <c r="E50" s="136"/>
      <c r="F50" s="155"/>
      <c r="G50" s="155"/>
      <c r="H50" s="159"/>
      <c r="I50" s="195"/>
    </row>
    <row r="51" spans="1:9" ht="13.8" x14ac:dyDescent="0.3">
      <c r="A51" s="148"/>
      <c r="B51" s="150"/>
      <c r="C51" s="150"/>
      <c r="D51" s="150"/>
      <c r="E51" s="148"/>
      <c r="F51" s="150"/>
      <c r="G51" s="150"/>
      <c r="H51" s="148"/>
      <c r="I51" s="195"/>
    </row>
    <row r="52" spans="1:9" ht="13.8" x14ac:dyDescent="0.3">
      <c r="A52" s="165"/>
      <c r="B52" s="564"/>
      <c r="C52" s="197"/>
      <c r="D52" s="197"/>
      <c r="E52" s="165"/>
      <c r="F52" s="564"/>
      <c r="G52" s="197"/>
      <c r="H52" s="197"/>
      <c r="I52" s="195"/>
    </row>
    <row r="53" spans="1:9" ht="13.8" x14ac:dyDescent="0.3">
      <c r="A53" s="136"/>
      <c r="B53" s="155"/>
      <c r="C53" s="155"/>
      <c r="D53" s="196"/>
      <c r="E53" s="136"/>
      <c r="F53" s="155"/>
      <c r="G53" s="155"/>
      <c r="H53" s="159"/>
      <c r="I53" s="195"/>
    </row>
    <row r="54" spans="1:9" ht="13.8" x14ac:dyDescent="0.3">
      <c r="A54" s="136"/>
      <c r="B54" s="155"/>
      <c r="C54" s="155"/>
      <c r="D54" s="196"/>
      <c r="E54" s="136"/>
      <c r="F54" s="155"/>
      <c r="G54" s="155"/>
      <c r="H54" s="159"/>
      <c r="I54" s="195"/>
    </row>
    <row r="55" spans="1:9" ht="13.8" x14ac:dyDescent="0.3">
      <c r="A55" s="136"/>
      <c r="B55" s="155"/>
      <c r="C55" s="155"/>
      <c r="D55" s="196"/>
      <c r="E55" s="136"/>
      <c r="F55" s="155"/>
      <c r="G55" s="155"/>
      <c r="H55" s="159"/>
      <c r="I55" s="195"/>
    </row>
    <row r="56" spans="1:9" ht="13.8" x14ac:dyDescent="0.3">
      <c r="A56" s="136"/>
      <c r="B56" s="155"/>
      <c r="C56" s="155"/>
      <c r="D56" s="196"/>
      <c r="E56" s="136"/>
      <c r="F56" s="155"/>
      <c r="G56" s="155"/>
      <c r="H56" s="159"/>
      <c r="I56" s="195"/>
    </row>
    <row r="57" spans="1:9" ht="13.8" x14ac:dyDescent="0.3">
      <c r="A57" s="148"/>
      <c r="B57" s="150"/>
      <c r="C57" s="150"/>
      <c r="D57" s="150"/>
      <c r="E57" s="148"/>
      <c r="F57" s="150"/>
      <c r="G57" s="150"/>
      <c r="H57" s="148"/>
      <c r="I57" s="195"/>
    </row>
    <row r="58" spans="1:9" ht="13.8" x14ac:dyDescent="0.3">
      <c r="A58" s="165"/>
      <c r="B58" s="564"/>
      <c r="C58" s="197"/>
      <c r="D58" s="197"/>
      <c r="E58" s="165"/>
      <c r="F58" s="564"/>
      <c r="G58" s="197"/>
      <c r="H58" s="197"/>
      <c r="I58" s="195"/>
    </row>
    <row r="59" spans="1:9" ht="13.8" x14ac:dyDescent="0.3">
      <c r="A59" s="136"/>
      <c r="B59" s="155"/>
      <c r="C59" s="155"/>
      <c r="D59" s="196"/>
      <c r="E59" s="136"/>
      <c r="F59" s="155"/>
      <c r="G59" s="155"/>
      <c r="H59" s="159"/>
      <c r="I59" s="195"/>
    </row>
    <row r="60" spans="1:9" ht="13.8" x14ac:dyDescent="0.3">
      <c r="A60" s="136"/>
      <c r="B60" s="155"/>
      <c r="C60" s="155"/>
      <c r="D60" s="196"/>
      <c r="E60" s="136"/>
      <c r="F60" s="155"/>
      <c r="G60" s="155"/>
      <c r="H60" s="159"/>
      <c r="I60" s="195"/>
    </row>
    <row r="61" spans="1:9" ht="13.8" x14ac:dyDescent="0.3">
      <c r="A61" s="136"/>
      <c r="B61" s="155"/>
      <c r="C61" s="155"/>
      <c r="D61" s="196"/>
      <c r="E61" s="136"/>
      <c r="F61" s="155"/>
      <c r="G61" s="155"/>
      <c r="H61" s="159"/>
      <c r="I61" s="195"/>
    </row>
    <row r="62" spans="1:9" ht="13.8" x14ac:dyDescent="0.3">
      <c r="A62" s="136"/>
      <c r="B62" s="155"/>
      <c r="C62" s="155"/>
      <c r="D62" s="196"/>
      <c r="E62" s="136"/>
      <c r="F62" s="155"/>
      <c r="G62" s="155"/>
      <c r="H62" s="159"/>
      <c r="I62" s="195"/>
    </row>
    <row r="63" spans="1:9" ht="13.8" x14ac:dyDescent="0.3">
      <c r="A63" s="136"/>
      <c r="B63" s="565"/>
      <c r="C63" s="196"/>
      <c r="D63" s="196"/>
      <c r="E63" s="136"/>
      <c r="F63" s="565"/>
      <c r="G63" s="196"/>
      <c r="H63" s="159"/>
      <c r="I63" s="195"/>
    </row>
    <row r="64" spans="1:9" ht="13.8" x14ac:dyDescent="0.3">
      <c r="A64" s="148"/>
      <c r="B64" s="150"/>
      <c r="C64" s="150"/>
      <c r="D64" s="150"/>
      <c r="E64" s="148"/>
      <c r="F64" s="150"/>
      <c r="G64" s="150"/>
      <c r="H64" s="148"/>
      <c r="I64" s="195"/>
    </row>
    <row r="65" spans="1:16" ht="13.8" x14ac:dyDescent="0.3">
      <c r="A65" s="165"/>
      <c r="B65" s="564"/>
      <c r="C65" s="197"/>
      <c r="D65" s="197"/>
      <c r="E65" s="165"/>
      <c r="F65" s="564"/>
      <c r="G65" s="197"/>
      <c r="H65" s="159"/>
      <c r="I65" s="195"/>
    </row>
    <row r="66" spans="1:16" ht="13.8" x14ac:dyDescent="0.3">
      <c r="A66" s="136"/>
      <c r="B66" s="155"/>
      <c r="C66" s="155"/>
      <c r="D66" s="196"/>
      <c r="E66" s="136"/>
      <c r="F66" s="155"/>
      <c r="G66" s="155"/>
      <c r="H66" s="159"/>
      <c r="I66" s="195"/>
    </row>
    <row r="67" spans="1:16" ht="13.8" x14ac:dyDescent="0.3">
      <c r="A67" s="136"/>
      <c r="B67" s="155"/>
      <c r="C67" s="155"/>
      <c r="D67" s="196"/>
      <c r="E67" s="136"/>
      <c r="F67" s="155"/>
      <c r="G67" s="155"/>
      <c r="H67" s="159"/>
      <c r="I67" s="195"/>
    </row>
    <row r="68" spans="1:16" ht="13.8" x14ac:dyDescent="0.3">
      <c r="A68" s="136"/>
      <c r="B68" s="155"/>
      <c r="C68" s="155"/>
      <c r="D68" s="196"/>
      <c r="E68" s="136"/>
      <c r="F68" s="155"/>
      <c r="G68" s="155"/>
      <c r="H68" s="159"/>
      <c r="I68" s="195"/>
    </row>
    <row r="69" spans="1:16" ht="13.8" x14ac:dyDescent="0.3">
      <c r="A69" s="136"/>
      <c r="B69" s="155"/>
      <c r="C69" s="155"/>
      <c r="D69" s="196"/>
      <c r="E69" s="136"/>
      <c r="F69" s="155"/>
      <c r="G69" s="155"/>
      <c r="H69" s="159"/>
      <c r="I69" s="195"/>
    </row>
    <row r="70" spans="1:16" ht="13.8" x14ac:dyDescent="0.3">
      <c r="A70" s="136"/>
      <c r="B70" s="565"/>
      <c r="C70" s="196"/>
      <c r="D70" s="196"/>
      <c r="E70" s="136"/>
      <c r="F70" s="565"/>
      <c r="G70" s="196"/>
      <c r="H70" s="159"/>
      <c r="I70" s="195"/>
    </row>
    <row r="71" spans="1:16" ht="13.8" x14ac:dyDescent="0.3">
      <c r="A71" s="148"/>
      <c r="B71" s="150"/>
      <c r="C71" s="150"/>
      <c r="D71" s="150"/>
      <c r="E71" s="148"/>
      <c r="F71" s="150"/>
      <c r="G71" s="150"/>
      <c r="H71" s="148"/>
      <c r="I71" s="195"/>
    </row>
    <row r="72" spans="1:16" ht="13.8" x14ac:dyDescent="0.3">
      <c r="A72" s="165"/>
      <c r="B72" s="564"/>
      <c r="C72" s="197"/>
      <c r="D72" s="197"/>
      <c r="E72" s="165"/>
      <c r="F72" s="564"/>
      <c r="G72" s="197"/>
      <c r="H72" s="159"/>
      <c r="I72" s="195"/>
    </row>
    <row r="73" spans="1:16" ht="13.8" x14ac:dyDescent="0.3">
      <c r="A73" s="566"/>
      <c r="B73" s="165"/>
      <c r="C73" s="165"/>
      <c r="D73" s="165"/>
      <c r="E73" s="566"/>
      <c r="F73" s="165"/>
      <c r="G73" s="165"/>
      <c r="H73" s="165"/>
      <c r="I73" s="195"/>
    </row>
    <row r="74" spans="1:16" x14ac:dyDescent="0.25">
      <c r="D74" s="195"/>
    </row>
    <row r="75" spans="1:16" ht="13.8" thickBot="1" x14ac:dyDescent="0.3">
      <c r="B75" s="167" t="s">
        <v>86</v>
      </c>
      <c r="F75" s="166"/>
      <c r="G75" s="167" t="s">
        <v>87</v>
      </c>
      <c r="K75" s="470"/>
      <c r="L75" s="133"/>
      <c r="M75" s="133"/>
      <c r="N75" s="133"/>
      <c r="O75" s="133"/>
      <c r="P75" s="133"/>
    </row>
    <row r="76" spans="1:16" ht="14.4" thickBot="1" x14ac:dyDescent="0.35">
      <c r="A76" s="290" t="s">
        <v>111</v>
      </c>
      <c r="B76" s="281" t="s">
        <v>108</v>
      </c>
      <c r="C76" s="282" t="s">
        <v>109</v>
      </c>
      <c r="D76" s="289" t="s">
        <v>110</v>
      </c>
      <c r="F76" s="290" t="s">
        <v>111</v>
      </c>
      <c r="G76" s="281" t="s">
        <v>108</v>
      </c>
      <c r="H76" s="282" t="s">
        <v>109</v>
      </c>
      <c r="I76" s="289" t="s">
        <v>110</v>
      </c>
      <c r="K76" s="401"/>
      <c r="L76" s="402"/>
      <c r="M76" s="402"/>
      <c r="N76" s="133"/>
      <c r="O76" s="133"/>
      <c r="P76" s="133"/>
    </row>
    <row r="77" spans="1:16" ht="13.8" x14ac:dyDescent="0.3">
      <c r="A77" s="280" t="s">
        <v>112</v>
      </c>
      <c r="B77" s="283">
        <f>'I trim'!U10</f>
        <v>100</v>
      </c>
      <c r="C77" s="284">
        <f>'I trim'!V10</f>
        <v>60.465116279069768</v>
      </c>
      <c r="D77" s="355">
        <f>'I trim'!W10</f>
        <v>0</v>
      </c>
      <c r="F77" s="280" t="s">
        <v>112</v>
      </c>
      <c r="G77" s="358">
        <f>'II trimestras'!U10</f>
        <v>100</v>
      </c>
      <c r="H77" s="359">
        <f>'II trimestras'!V10</f>
        <v>59.523809523809526</v>
      </c>
      <c r="I77" s="360">
        <f>'II trimestras'!W10</f>
        <v>0</v>
      </c>
      <c r="K77" s="133"/>
      <c r="L77" s="158" t="s">
        <v>88</v>
      </c>
      <c r="M77" s="158" t="s">
        <v>89</v>
      </c>
      <c r="N77" s="133"/>
      <c r="O77" s="158" t="s">
        <v>88</v>
      </c>
      <c r="P77" s="158" t="s">
        <v>89</v>
      </c>
    </row>
    <row r="78" spans="1:16" ht="13.8" x14ac:dyDescent="0.3">
      <c r="A78" s="278" t="s">
        <v>113</v>
      </c>
      <c r="B78" s="285">
        <f>'I trim'!U15</f>
        <v>96.15384615384616</v>
      </c>
      <c r="C78" s="286">
        <f>'I trim'!V15</f>
        <v>59.615384615384613</v>
      </c>
      <c r="D78" s="513">
        <f>'I trim'!W15</f>
        <v>3.8461538461538463</v>
      </c>
      <c r="F78" s="278" t="s">
        <v>113</v>
      </c>
      <c r="G78" s="361">
        <f>'II trimestras'!U15</f>
        <v>94.339622641509436</v>
      </c>
      <c r="H78" s="284">
        <f>'II trimestras'!V15</f>
        <v>54.716981132075475</v>
      </c>
      <c r="I78" s="355">
        <f>'II trimestras'!W15</f>
        <v>5.6603773584905657</v>
      </c>
      <c r="K78" s="404" t="s">
        <v>112</v>
      </c>
      <c r="L78" s="407">
        <f>B77</f>
        <v>100</v>
      </c>
      <c r="M78" s="407">
        <f>G77</f>
        <v>100</v>
      </c>
      <c r="N78" s="404" t="s">
        <v>112</v>
      </c>
      <c r="O78" s="407">
        <f>C77</f>
        <v>60.465116279069768</v>
      </c>
      <c r="P78" s="407">
        <f>H77</f>
        <v>59.523809523809526</v>
      </c>
    </row>
    <row r="79" spans="1:16" ht="13.8" x14ac:dyDescent="0.3">
      <c r="A79" s="278" t="s">
        <v>114</v>
      </c>
      <c r="B79" s="285">
        <f>'I trim'!U20</f>
        <v>83.018867924528308</v>
      </c>
      <c r="C79" s="286">
        <f>'I trim'!V20</f>
        <v>32.075471698113205</v>
      </c>
      <c r="D79" s="513">
        <f>'I trim'!W20</f>
        <v>16.981132075471699</v>
      </c>
      <c r="F79" s="278" t="s">
        <v>114</v>
      </c>
      <c r="G79" s="361">
        <f>'II trimestras'!U20</f>
        <v>84.615384615384613</v>
      </c>
      <c r="H79" s="284">
        <f>'II trimestras'!V20</f>
        <v>26.923076923076923</v>
      </c>
      <c r="I79" s="355">
        <f>'II trimestras'!W20</f>
        <v>15.384615384615385</v>
      </c>
      <c r="K79" s="404" t="s">
        <v>113</v>
      </c>
      <c r="L79" s="407">
        <f>B78</f>
        <v>96.15384615384616</v>
      </c>
      <c r="M79" s="407">
        <f>G78</f>
        <v>94.339622641509436</v>
      </c>
      <c r="N79" s="404" t="s">
        <v>113</v>
      </c>
      <c r="O79" s="407">
        <f>C78</f>
        <v>59.615384615384613</v>
      </c>
      <c r="P79" s="407">
        <f>H78</f>
        <v>54.716981132075475</v>
      </c>
    </row>
    <row r="80" spans="1:16" ht="14.4" thickBot="1" x14ac:dyDescent="0.35">
      <c r="A80" s="279" t="s">
        <v>74</v>
      </c>
      <c r="B80" s="287">
        <f>'I trim'!U25</f>
        <v>81.481481481481481</v>
      </c>
      <c r="C80" s="288">
        <f>'I trim'!V25</f>
        <v>37.037037037037038</v>
      </c>
      <c r="D80" s="514">
        <f>'I trim'!W25</f>
        <v>18.518518518518519</v>
      </c>
      <c r="F80" s="279" t="s">
        <v>74</v>
      </c>
      <c r="G80" s="362">
        <f>'II trimestras'!U25</f>
        <v>87.272727272727266</v>
      </c>
      <c r="H80" s="363">
        <f>'II trimestras'!V25</f>
        <v>32.727272727272727</v>
      </c>
      <c r="I80" s="364">
        <f>'II trimestras'!W25</f>
        <v>12.727272727272727</v>
      </c>
      <c r="K80" s="404" t="s">
        <v>114</v>
      </c>
      <c r="L80" s="407">
        <f>B79</f>
        <v>83.018867924528308</v>
      </c>
      <c r="M80" s="407">
        <f>G79</f>
        <v>84.615384615384613</v>
      </c>
      <c r="N80" s="404" t="s">
        <v>114</v>
      </c>
      <c r="O80" s="407">
        <f>C79</f>
        <v>32.075471698113205</v>
      </c>
      <c r="P80" s="407">
        <f>H79</f>
        <v>26.923076923076923</v>
      </c>
    </row>
    <row r="81" spans="1:16" x14ac:dyDescent="0.25">
      <c r="A81" s="200"/>
      <c r="B81" s="200"/>
      <c r="C81" s="200"/>
      <c r="D81" s="200"/>
      <c r="F81" s="200"/>
      <c r="G81" s="200"/>
      <c r="H81" s="200"/>
      <c r="I81" s="200"/>
      <c r="K81" s="404" t="s">
        <v>74</v>
      </c>
      <c r="L81" s="407">
        <f>B80</f>
        <v>81.481481481481481</v>
      </c>
      <c r="M81" s="407">
        <f>G80</f>
        <v>87.272727272727266</v>
      </c>
      <c r="N81" s="404" t="s">
        <v>74</v>
      </c>
      <c r="O81" s="407">
        <f>C80</f>
        <v>37.037037037037038</v>
      </c>
      <c r="P81" s="407">
        <f>H80</f>
        <v>32.727272727272727</v>
      </c>
    </row>
    <row r="82" spans="1:16" x14ac:dyDescent="0.25">
      <c r="A82" s="201"/>
      <c r="B82" s="200"/>
      <c r="C82" s="200"/>
      <c r="D82" s="200"/>
      <c r="F82" s="201"/>
      <c r="G82" s="200"/>
      <c r="H82" s="200"/>
      <c r="I82" s="200"/>
      <c r="K82" s="403"/>
      <c r="L82" s="404"/>
      <c r="M82" s="404"/>
      <c r="N82" s="133"/>
      <c r="O82" s="133"/>
      <c r="P82" s="133"/>
    </row>
    <row r="83" spans="1:16" x14ac:dyDescent="0.25">
      <c r="K83" s="470"/>
      <c r="L83" s="133"/>
      <c r="M83" s="133"/>
      <c r="N83" s="133"/>
      <c r="O83" s="133"/>
      <c r="P83" s="133"/>
    </row>
    <row r="84" spans="1:16" ht="13.8" x14ac:dyDescent="0.3">
      <c r="K84" s="401"/>
      <c r="L84" s="402"/>
      <c r="M84" s="402"/>
    </row>
    <row r="85" spans="1:16" ht="13.8" x14ac:dyDescent="0.3">
      <c r="K85" s="401"/>
      <c r="L85" s="148"/>
      <c r="M85" s="148"/>
    </row>
    <row r="86" spans="1:16" x14ac:dyDescent="0.25">
      <c r="K86" s="403"/>
      <c r="L86" s="404"/>
      <c r="M86" s="404"/>
    </row>
    <row r="88" spans="1:16" x14ac:dyDescent="0.25">
      <c r="E88" s="404"/>
      <c r="F88" s="404"/>
      <c r="G88" s="404"/>
      <c r="H88" s="404"/>
      <c r="I88" s="404"/>
      <c r="J88" s="404"/>
      <c r="K88" s="470"/>
    </row>
    <row r="89" spans="1:16" ht="13.8" x14ac:dyDescent="0.3">
      <c r="E89" s="347"/>
      <c r="F89" s="134"/>
      <c r="G89" s="134"/>
      <c r="H89" s="134"/>
      <c r="I89" s="347"/>
      <c r="J89" s="147"/>
      <c r="K89" s="470"/>
    </row>
    <row r="90" spans="1:16" ht="13.8" x14ac:dyDescent="0.3">
      <c r="E90" s="134"/>
      <c r="F90" s="374"/>
      <c r="G90" s="374"/>
      <c r="H90" s="374"/>
      <c r="I90" s="134"/>
      <c r="J90" s="375"/>
      <c r="K90" s="470"/>
    </row>
    <row r="91" spans="1:16" ht="13.8" x14ac:dyDescent="0.3">
      <c r="E91" s="134"/>
      <c r="F91" s="374"/>
      <c r="G91" s="374"/>
      <c r="H91" s="374"/>
      <c r="I91" s="134"/>
      <c r="J91" s="375"/>
      <c r="K91" s="470"/>
    </row>
    <row r="92" spans="1:16" ht="13.8" x14ac:dyDescent="0.3">
      <c r="E92" s="134"/>
      <c r="F92" s="374"/>
      <c r="G92" s="374"/>
      <c r="H92" s="374"/>
      <c r="I92" s="134"/>
      <c r="J92" s="375"/>
      <c r="K92" s="470"/>
    </row>
    <row r="93" spans="1:16" ht="13.8" x14ac:dyDescent="0.3">
      <c r="E93" s="134"/>
      <c r="F93" s="374"/>
      <c r="G93" s="374"/>
      <c r="H93" s="374"/>
      <c r="I93" s="134"/>
      <c r="J93" s="375"/>
      <c r="K93" s="470"/>
    </row>
    <row r="94" spans="1:16" ht="13.8" x14ac:dyDescent="0.3">
      <c r="E94" s="134"/>
      <c r="F94" s="374"/>
      <c r="G94" s="374"/>
      <c r="H94" s="374"/>
      <c r="I94" s="134"/>
      <c r="J94" s="376"/>
      <c r="K94" s="470"/>
    </row>
    <row r="95" spans="1:16" ht="13.8" x14ac:dyDescent="0.3">
      <c r="E95" s="134"/>
      <c r="F95" s="374"/>
      <c r="G95" s="374"/>
      <c r="H95" s="374"/>
      <c r="I95" s="134"/>
      <c r="J95" s="376"/>
      <c r="K95" s="470"/>
    </row>
    <row r="96" spans="1:16" ht="13.8" x14ac:dyDescent="0.3">
      <c r="E96" s="134"/>
      <c r="F96" s="374"/>
      <c r="G96" s="374"/>
      <c r="H96" s="374"/>
      <c r="I96" s="134"/>
      <c r="J96" s="376"/>
      <c r="K96" s="470"/>
      <c r="M96" t="s">
        <v>222</v>
      </c>
    </row>
    <row r="97" spans="1:18" ht="14.4" thickBot="1" x14ac:dyDescent="0.35">
      <c r="E97" s="134"/>
      <c r="F97" s="374"/>
      <c r="G97" s="374"/>
      <c r="H97" s="374"/>
      <c r="I97" s="134"/>
      <c r="J97" s="376"/>
      <c r="K97" s="470"/>
    </row>
    <row r="98" spans="1:18" ht="14.4" thickBot="1" x14ac:dyDescent="0.35">
      <c r="E98" s="134"/>
      <c r="F98" s="374"/>
      <c r="G98" s="374"/>
      <c r="H98" s="374"/>
      <c r="I98" s="134"/>
      <c r="J98" s="376"/>
      <c r="K98" s="470"/>
      <c r="L98" s="224"/>
      <c r="M98" s="229" t="s">
        <v>88</v>
      </c>
      <c r="N98" s="229" t="s">
        <v>89</v>
      </c>
    </row>
    <row r="99" spans="1:18" ht="15" thickBot="1" x14ac:dyDescent="0.35">
      <c r="E99" s="134"/>
      <c r="F99" s="374"/>
      <c r="G99" s="374"/>
      <c r="H99" s="374"/>
      <c r="I99" s="134"/>
      <c r="J99" s="376"/>
      <c r="K99" s="470"/>
      <c r="L99" s="225" t="s">
        <v>61</v>
      </c>
      <c r="M99" s="642">
        <f>'I trim'!T51</f>
        <v>63.819095477386931</v>
      </c>
      <c r="N99" s="643">
        <f>'II trimestras'!U52</f>
        <v>62.62626262626263</v>
      </c>
    </row>
    <row r="100" spans="1:18" ht="15" thickBot="1" x14ac:dyDescent="0.35">
      <c r="E100" s="134"/>
      <c r="F100" s="374"/>
      <c r="G100" s="374"/>
      <c r="H100" s="374"/>
      <c r="I100" s="134"/>
      <c r="J100" s="376"/>
      <c r="K100" s="470"/>
      <c r="L100" s="226" t="s">
        <v>93</v>
      </c>
      <c r="M100" s="642">
        <f>'I trim'!V26</f>
        <v>46.534653465346537</v>
      </c>
      <c r="N100" s="642">
        <f>'II trimestras'!V26</f>
        <v>42.574257425742573</v>
      </c>
    </row>
    <row r="101" spans="1:18" ht="15" thickBot="1" x14ac:dyDescent="0.35">
      <c r="E101" s="134"/>
      <c r="F101" s="374"/>
      <c r="G101" s="374"/>
      <c r="H101" s="374"/>
      <c r="I101" s="134"/>
      <c r="J101" s="376"/>
      <c r="K101" s="470"/>
      <c r="L101" s="227" t="s">
        <v>94</v>
      </c>
      <c r="M101" s="644">
        <f>(M100+M99)/2</f>
        <v>55.17687447136673</v>
      </c>
      <c r="N101" s="644">
        <f>(N99+N100)/2</f>
        <v>52.600260026002601</v>
      </c>
    </row>
    <row r="102" spans="1:18" ht="13.8" x14ac:dyDescent="0.3">
      <c r="E102" s="134"/>
      <c r="F102" s="374"/>
      <c r="G102" s="374"/>
      <c r="H102" s="374"/>
      <c r="I102" s="134"/>
      <c r="J102" s="376"/>
      <c r="K102" s="470"/>
    </row>
    <row r="103" spans="1:18" x14ac:dyDescent="0.25">
      <c r="E103" s="404"/>
      <c r="F103" s="404"/>
      <c r="G103" s="404"/>
      <c r="H103" s="404"/>
      <c r="I103" s="404"/>
      <c r="J103" s="404"/>
      <c r="K103" s="470"/>
    </row>
    <row r="104" spans="1:18" x14ac:dyDescent="0.25">
      <c r="E104" s="404"/>
      <c r="F104" s="404"/>
      <c r="G104" s="404"/>
      <c r="H104" s="404"/>
      <c r="I104" s="404"/>
      <c r="J104" s="404"/>
      <c r="K104" s="470"/>
    </row>
    <row r="107" spans="1:18" ht="13.8" thickBot="1" x14ac:dyDescent="0.3">
      <c r="D107" s="167" t="s">
        <v>86</v>
      </c>
      <c r="J107" s="167" t="s">
        <v>87</v>
      </c>
    </row>
    <row r="108" spans="1:18" ht="13.8" x14ac:dyDescent="0.3">
      <c r="D108" s="59" t="s">
        <v>0</v>
      </c>
      <c r="E108" s="60" t="s">
        <v>122</v>
      </c>
      <c r="F108" s="61" t="s">
        <v>123</v>
      </c>
      <c r="G108" s="128" t="s">
        <v>109</v>
      </c>
      <c r="I108" s="59" t="s">
        <v>0</v>
      </c>
      <c r="J108" s="60" t="s">
        <v>122</v>
      </c>
      <c r="K108" s="61" t="s">
        <v>123</v>
      </c>
      <c r="L108" s="128" t="s">
        <v>109</v>
      </c>
    </row>
    <row r="109" spans="1:18" ht="14.4" thickBot="1" x14ac:dyDescent="0.35">
      <c r="D109" s="66"/>
      <c r="E109" s="67" t="s">
        <v>68</v>
      </c>
      <c r="F109" s="68" t="s">
        <v>68</v>
      </c>
      <c r="G109" s="268" t="s">
        <v>68</v>
      </c>
      <c r="I109" s="66"/>
      <c r="J109" s="67" t="s">
        <v>68</v>
      </c>
      <c r="K109" s="68" t="s">
        <v>68</v>
      </c>
      <c r="L109" s="268" t="s">
        <v>68</v>
      </c>
    </row>
    <row r="110" spans="1:18" ht="13.8" thickBot="1" x14ac:dyDescent="0.3">
      <c r="D110" s="307" t="s">
        <v>67</v>
      </c>
      <c r="E110" s="494">
        <f>'I trim'!R51</f>
        <v>99.497487437185924</v>
      </c>
      <c r="F110" s="495">
        <f>100-E110</f>
        <v>0.50251256281407564</v>
      </c>
      <c r="G110" s="494">
        <f>'I trim'!T51</f>
        <v>63.819095477386931</v>
      </c>
      <c r="I110" s="307" t="s">
        <v>67</v>
      </c>
      <c r="J110" s="512">
        <f>'II trimestras'!S52</f>
        <v>96.464646464646464</v>
      </c>
      <c r="K110" s="494">
        <f>'II trimestras'!S54</f>
        <v>0</v>
      </c>
      <c r="L110" s="494">
        <f>'II trimestras'!U52</f>
        <v>62.62626262626263</v>
      </c>
    </row>
    <row r="111" spans="1:18" ht="13.8" thickBot="1" x14ac:dyDescent="0.3">
      <c r="A111" s="203"/>
      <c r="B111" s="195"/>
      <c r="C111" s="195"/>
      <c r="D111" s="307" t="s">
        <v>121</v>
      </c>
      <c r="E111" s="494">
        <f>'I trim'!U26</f>
        <v>89.603960396039611</v>
      </c>
      <c r="F111" s="495">
        <f>'I trim'!W26</f>
        <v>10.396039603960396</v>
      </c>
      <c r="G111" s="494">
        <f>'I trim'!V26</f>
        <v>46.534653465346537</v>
      </c>
      <c r="H111" s="195"/>
      <c r="I111" s="307" t="s">
        <v>121</v>
      </c>
      <c r="J111" s="494">
        <f>'II trimestras'!U26</f>
        <v>91.089108910891085</v>
      </c>
      <c r="K111" s="495">
        <f>'II trimestras'!W26</f>
        <v>8.9108910891089117</v>
      </c>
      <c r="L111" s="494">
        <f>'II trimestras'!V26</f>
        <v>42.574257425742573</v>
      </c>
      <c r="M111" s="151"/>
    </row>
    <row r="112" spans="1:18" ht="13.8" thickBot="1" x14ac:dyDescent="0.3">
      <c r="A112" s="203"/>
      <c r="B112" s="195"/>
      <c r="C112" s="195"/>
      <c r="D112" s="311"/>
      <c r="E112" s="312"/>
      <c r="F112" s="313"/>
      <c r="G112" s="312"/>
      <c r="H112" s="195"/>
      <c r="I112" s="311"/>
      <c r="J112" s="312"/>
      <c r="K112" s="313"/>
      <c r="L112" s="312"/>
      <c r="M112" s="151"/>
      <c r="P112" s="133"/>
      <c r="Q112" s="133"/>
      <c r="R112" s="133"/>
    </row>
    <row r="113" spans="1:18" ht="14.4" thickBot="1" x14ac:dyDescent="0.35">
      <c r="A113" s="136"/>
      <c r="B113" s="347"/>
      <c r="C113" s="136"/>
      <c r="D113" s="296" t="s">
        <v>18</v>
      </c>
      <c r="E113" s="316">
        <f>SUM(E110:E112)/2</f>
        <v>94.550723916612768</v>
      </c>
      <c r="F113" s="316">
        <f>SUM(F110:F112)/2</f>
        <v>5.449276083387236</v>
      </c>
      <c r="G113" s="450">
        <f>G111</f>
        <v>46.534653465346537</v>
      </c>
      <c r="H113" s="347"/>
      <c r="I113" s="369" t="s">
        <v>18</v>
      </c>
      <c r="J113" s="369">
        <f>SUM(J110:J112)/2</f>
        <v>93.776877687768774</v>
      </c>
      <c r="K113" s="605">
        <f>SUM(K110:K112)</f>
        <v>8.9108910891089117</v>
      </c>
      <c r="L113" s="450">
        <f>L111</f>
        <v>42.574257425742573</v>
      </c>
      <c r="M113" s="151"/>
      <c r="P113" s="221"/>
      <c r="Q113" s="222"/>
      <c r="R113" s="133"/>
    </row>
    <row r="114" spans="1:18" ht="13.8" x14ac:dyDescent="0.3">
      <c r="A114" s="347"/>
      <c r="B114" s="136"/>
      <c r="C114" s="136"/>
      <c r="D114" s="136"/>
      <c r="E114" s="136"/>
      <c r="F114" s="195"/>
      <c r="G114" s="347"/>
      <c r="H114" s="136"/>
      <c r="I114" s="136"/>
      <c r="J114" s="136"/>
      <c r="K114" s="136"/>
      <c r="L114" s="151"/>
      <c r="M114" s="151"/>
      <c r="P114" s="223"/>
      <c r="Q114" s="133"/>
      <c r="R114" s="133"/>
    </row>
    <row r="115" spans="1:18" ht="14.4" thickBot="1" x14ac:dyDescent="0.35">
      <c r="A115" s="136"/>
      <c r="B115" s="349"/>
      <c r="C115" s="349" t="s">
        <v>16</v>
      </c>
      <c r="D115" s="349" t="s">
        <v>142</v>
      </c>
      <c r="E115" s="267" t="s">
        <v>18</v>
      </c>
      <c r="F115" s="195"/>
      <c r="G115" s="136"/>
      <c r="H115" s="349"/>
      <c r="I115" s="349"/>
      <c r="J115" s="349"/>
      <c r="K115" s="267"/>
      <c r="L115" s="151"/>
      <c r="M115" s="151"/>
      <c r="P115" s="136"/>
      <c r="Q115" s="133"/>
      <c r="R115" s="133"/>
    </row>
    <row r="116" spans="1:18" ht="14.4" thickBot="1" x14ac:dyDescent="0.35">
      <c r="A116" s="136"/>
      <c r="B116" s="426" t="s">
        <v>143</v>
      </c>
      <c r="C116" s="427">
        <f>'I trim'!AO25</f>
        <v>4999</v>
      </c>
      <c r="D116" s="428">
        <f>'I trim'!AP25</f>
        <v>508</v>
      </c>
      <c r="E116" s="428">
        <f>SUM(C116:D116)</f>
        <v>5507</v>
      </c>
      <c r="F116" s="429"/>
      <c r="G116" s="136"/>
      <c r="H116" s="349"/>
      <c r="I116" s="349"/>
      <c r="J116" s="349"/>
      <c r="K116" s="267"/>
      <c r="L116" s="151"/>
      <c r="M116" s="151"/>
      <c r="P116" s="224"/>
      <c r="Q116" s="229" t="s">
        <v>88</v>
      </c>
      <c r="R116" s="229" t="s">
        <v>89</v>
      </c>
    </row>
    <row r="117" spans="1:18" ht="15" thickBot="1" x14ac:dyDescent="0.35">
      <c r="A117" s="136"/>
      <c r="B117" s="426" t="s">
        <v>144</v>
      </c>
      <c r="C117" s="430">
        <f>'II trimestras'!AN25</f>
        <v>16090</v>
      </c>
      <c r="D117" s="431">
        <f>'II trimestras'!AO25</f>
        <v>1374</v>
      </c>
      <c r="E117" s="431">
        <f>SUM(C117:D117)</f>
        <v>17464</v>
      </c>
      <c r="F117" s="432"/>
      <c r="G117" s="136"/>
      <c r="H117" s="349"/>
      <c r="I117" s="349"/>
      <c r="J117" s="349"/>
      <c r="K117" s="267"/>
      <c r="L117" s="151"/>
      <c r="M117" s="151"/>
      <c r="P117" s="225" t="s">
        <v>61</v>
      </c>
      <c r="Q117" s="642">
        <f>E110</f>
        <v>99.497487437185924</v>
      </c>
      <c r="R117" s="643">
        <f>J110</f>
        <v>96.464646464646464</v>
      </c>
    </row>
    <row r="118" spans="1:18" ht="15" thickBot="1" x14ac:dyDescent="0.35">
      <c r="A118" s="136"/>
      <c r="B118" s="349"/>
      <c r="C118" s="349"/>
      <c r="D118" s="349"/>
      <c r="E118" s="267"/>
      <c r="F118" s="195"/>
      <c r="G118" s="136"/>
      <c r="H118" s="349"/>
      <c r="I118" s="349"/>
      <c r="J118" s="349"/>
      <c r="K118" s="267"/>
      <c r="L118" s="151"/>
      <c r="M118" s="151"/>
      <c r="P118" s="226" t="s">
        <v>93</v>
      </c>
      <c r="Q118" s="642">
        <f>E111</f>
        <v>89.603960396039611</v>
      </c>
      <c r="R118" s="642">
        <f>J111</f>
        <v>91.089108910891085</v>
      </c>
    </row>
    <row r="119" spans="1:18" ht="15" thickBot="1" x14ac:dyDescent="0.35">
      <c r="A119" s="165"/>
      <c r="B119" s="165"/>
      <c r="C119" s="165"/>
      <c r="D119" s="165"/>
      <c r="E119" s="267"/>
      <c r="F119" s="195"/>
      <c r="G119" s="165"/>
      <c r="H119" s="165"/>
      <c r="I119" s="165"/>
      <c r="J119" s="165"/>
      <c r="K119" s="267"/>
      <c r="L119" s="151"/>
      <c r="M119" s="151"/>
      <c r="P119" s="227" t="s">
        <v>94</v>
      </c>
      <c r="Q119" s="644">
        <f>(Q118+Q117)/2</f>
        <v>94.550723916612768</v>
      </c>
      <c r="R119" s="644">
        <f>(R117+R118)/2</f>
        <v>93.776877687768774</v>
      </c>
    </row>
    <row r="120" spans="1:18" ht="13.8" x14ac:dyDescent="0.3">
      <c r="A120" s="136"/>
      <c r="B120" s="349"/>
      <c r="C120" s="349"/>
      <c r="D120" s="349"/>
      <c r="E120" s="267"/>
      <c r="F120" s="195"/>
      <c r="G120" s="136"/>
      <c r="H120" s="349"/>
      <c r="I120" s="349"/>
      <c r="J120" s="349"/>
      <c r="K120" s="267"/>
      <c r="L120" s="151"/>
      <c r="M120" s="151"/>
      <c r="P120" s="136"/>
      <c r="Q120" s="133"/>
      <c r="R120" s="133"/>
    </row>
    <row r="121" spans="1:18" ht="13.8" x14ac:dyDescent="0.3">
      <c r="A121" s="136"/>
      <c r="B121" s="349"/>
      <c r="C121" s="349"/>
      <c r="D121" s="349"/>
      <c r="E121" s="267"/>
      <c r="F121" s="195"/>
      <c r="G121" s="136"/>
      <c r="H121" s="349"/>
      <c r="I121" s="349"/>
      <c r="J121" s="349"/>
      <c r="K121" s="267"/>
      <c r="L121" s="151"/>
      <c r="M121" s="151"/>
      <c r="P121" s="136"/>
      <c r="Q121" s="133"/>
      <c r="R121" s="133"/>
    </row>
    <row r="122" spans="1:18" ht="13.8" x14ac:dyDescent="0.3">
      <c r="A122" s="136"/>
      <c r="B122" s="349"/>
      <c r="C122" s="349"/>
      <c r="D122" s="349"/>
      <c r="E122" s="267"/>
      <c r="F122" s="195"/>
      <c r="G122" s="136"/>
      <c r="H122" s="349"/>
      <c r="I122" s="349"/>
      <c r="J122" s="349"/>
      <c r="K122" s="267"/>
      <c r="L122" s="151"/>
      <c r="M122" s="151"/>
      <c r="P122" s="136"/>
    </row>
    <row r="123" spans="1:18" ht="13.8" x14ac:dyDescent="0.3">
      <c r="A123" s="165"/>
      <c r="B123" s="165"/>
      <c r="C123" s="165"/>
      <c r="D123" s="165"/>
      <c r="E123" s="267"/>
      <c r="F123" s="195"/>
      <c r="G123" s="165"/>
      <c r="H123" s="165"/>
      <c r="I123" s="165"/>
      <c r="J123" s="165"/>
      <c r="K123" s="267"/>
      <c r="L123" s="151"/>
      <c r="M123" s="151"/>
      <c r="P123" s="165"/>
    </row>
    <row r="124" spans="1:18" ht="13.8" x14ac:dyDescent="0.3">
      <c r="A124" s="136"/>
      <c r="B124" s="349"/>
      <c r="C124" s="349"/>
      <c r="D124" s="349"/>
      <c r="E124" s="267"/>
      <c r="F124" s="195"/>
      <c r="G124" s="136"/>
      <c r="H124" s="349"/>
      <c r="I124" s="349"/>
      <c r="J124" s="349"/>
      <c r="K124" s="267"/>
      <c r="L124" s="151"/>
      <c r="M124" s="151"/>
      <c r="P124" s="136"/>
    </row>
    <row r="125" spans="1:18" ht="13.8" x14ac:dyDescent="0.3">
      <c r="A125" s="136"/>
      <c r="B125" s="349"/>
      <c r="C125" s="349"/>
      <c r="D125" s="349"/>
      <c r="E125" s="267"/>
      <c r="F125" s="195"/>
      <c r="G125" s="136"/>
      <c r="H125" s="349"/>
      <c r="I125" s="349"/>
      <c r="J125" s="349"/>
      <c r="K125" s="267"/>
      <c r="L125" s="151"/>
      <c r="M125" s="151"/>
      <c r="P125" s="136"/>
    </row>
    <row r="126" spans="1:18" ht="13.8" x14ac:dyDescent="0.3">
      <c r="A126" s="136"/>
      <c r="B126" s="349"/>
      <c r="C126" s="349"/>
      <c r="D126" s="349"/>
      <c r="E126" s="267"/>
      <c r="F126" s="195"/>
      <c r="G126" s="136"/>
      <c r="H126" s="349"/>
      <c r="I126" s="349"/>
      <c r="J126" s="349"/>
      <c r="K126" s="267"/>
      <c r="L126" s="151"/>
      <c r="M126" s="151"/>
      <c r="P126" s="136"/>
    </row>
    <row r="127" spans="1:18" ht="13.8" x14ac:dyDescent="0.3">
      <c r="A127" s="165"/>
      <c r="B127" s="165"/>
      <c r="C127" s="165"/>
      <c r="D127" s="165"/>
      <c r="E127" s="267"/>
      <c r="F127" s="195"/>
      <c r="G127" s="165"/>
      <c r="H127" s="165"/>
      <c r="I127" s="165"/>
      <c r="J127" s="165"/>
      <c r="K127" s="267"/>
      <c r="L127" s="151"/>
      <c r="M127" s="151"/>
      <c r="P127" s="165"/>
    </row>
    <row r="128" spans="1:18" ht="13.8" x14ac:dyDescent="0.3">
      <c r="A128" s="136"/>
      <c r="B128" s="349"/>
      <c r="C128" s="349"/>
      <c r="D128" s="349"/>
      <c r="E128" s="267"/>
      <c r="F128" s="195"/>
      <c r="G128" s="136"/>
      <c r="H128" s="349"/>
      <c r="I128" s="349"/>
      <c r="J128" s="349"/>
      <c r="K128" s="267"/>
      <c r="L128" s="151"/>
      <c r="M128" s="151"/>
      <c r="P128" s="136"/>
    </row>
    <row r="129" spans="1:16" ht="13.8" x14ac:dyDescent="0.3">
      <c r="A129" s="136"/>
      <c r="B129" s="349"/>
      <c r="C129" s="349"/>
      <c r="D129" s="349"/>
      <c r="E129" s="267"/>
      <c r="F129" s="195"/>
      <c r="G129" s="136"/>
      <c r="H129" s="349"/>
      <c r="I129" s="349"/>
      <c r="J129" s="349"/>
      <c r="K129" s="267"/>
      <c r="L129" s="151"/>
      <c r="M129" s="151"/>
      <c r="P129" s="136"/>
    </row>
    <row r="130" spans="1:16" ht="13.8" x14ac:dyDescent="0.3">
      <c r="A130" s="136"/>
      <c r="B130" s="349"/>
      <c r="C130" s="349"/>
      <c r="D130" s="349"/>
      <c r="E130" s="267"/>
      <c r="F130" s="195"/>
      <c r="G130" s="136"/>
      <c r="H130" s="349"/>
      <c r="I130" s="349"/>
      <c r="J130" s="349"/>
      <c r="K130" s="267"/>
      <c r="L130" s="151"/>
      <c r="M130" s="151"/>
      <c r="P130" s="136"/>
    </row>
    <row r="131" spans="1:16" ht="13.8" x14ac:dyDescent="0.3">
      <c r="A131" s="165"/>
      <c r="B131" s="165"/>
      <c r="C131" s="165"/>
      <c r="D131" s="165"/>
      <c r="E131" s="267"/>
      <c r="F131" s="195"/>
      <c r="G131" s="165"/>
      <c r="H131" s="165"/>
      <c r="I131" s="165"/>
      <c r="J131" s="165"/>
      <c r="K131" s="267"/>
      <c r="L131" s="151"/>
      <c r="M131" s="151"/>
      <c r="P131" s="165"/>
    </row>
    <row r="132" spans="1:16" ht="13.8" x14ac:dyDescent="0.3">
      <c r="A132" s="165"/>
      <c r="B132" s="165"/>
      <c r="C132" s="165"/>
      <c r="D132" s="165"/>
      <c r="E132" s="267"/>
      <c r="F132" s="195"/>
      <c r="G132" s="165"/>
      <c r="H132" s="165"/>
      <c r="I132" s="165"/>
      <c r="J132" s="165"/>
      <c r="K132" s="267"/>
      <c r="L132" s="151"/>
      <c r="M132" s="151"/>
      <c r="P132" s="165"/>
    </row>
    <row r="133" spans="1:16" x14ac:dyDescent="0.25">
      <c r="A133" s="203"/>
      <c r="B133" s="195"/>
      <c r="C133" s="195"/>
      <c r="D133" s="195"/>
      <c r="E133" s="195"/>
      <c r="F133" s="195"/>
      <c r="G133" s="195"/>
      <c r="H133" s="195"/>
      <c r="I133" s="195"/>
      <c r="J133" s="195"/>
      <c r="K133" s="204"/>
      <c r="L133" s="151"/>
      <c r="M133" s="151"/>
      <c r="P133" s="151"/>
    </row>
    <row r="134" spans="1:16" x14ac:dyDescent="0.25">
      <c r="A134" s="203"/>
      <c r="B134" s="195"/>
      <c r="C134" s="195"/>
      <c r="D134" s="195"/>
      <c r="E134" s="195"/>
      <c r="F134" s="195"/>
      <c r="G134" s="195"/>
      <c r="H134" s="195"/>
      <c r="I134" s="195"/>
      <c r="J134" s="195"/>
      <c r="K134" s="204"/>
      <c r="L134" s="151"/>
      <c r="M134" s="151"/>
    </row>
    <row r="148" spans="2:32" x14ac:dyDescent="0.25">
      <c r="T148" t="s">
        <v>145</v>
      </c>
    </row>
    <row r="149" spans="2:32" ht="13.8" thickBot="1" x14ac:dyDescent="0.3"/>
    <row r="150" spans="2:32" ht="14.4" thickBot="1" x14ac:dyDescent="0.35">
      <c r="B150" s="62"/>
      <c r="C150" s="213" t="s">
        <v>92</v>
      </c>
      <c r="D150" s="212"/>
      <c r="R150" s="137"/>
      <c r="S150" s="137" t="s">
        <v>146</v>
      </c>
      <c r="T150" s="137" t="s">
        <v>147</v>
      </c>
      <c r="U150" s="137" t="s">
        <v>148</v>
      </c>
      <c r="V150" s="540" t="s">
        <v>149</v>
      </c>
      <c r="W150" s="540" t="s">
        <v>165</v>
      </c>
      <c r="X150" s="540" t="s">
        <v>166</v>
      </c>
      <c r="Y150" s="540" t="s">
        <v>167</v>
      </c>
      <c r="Z150" s="540" t="s">
        <v>177</v>
      </c>
      <c r="AA150" s="540" t="s">
        <v>183</v>
      </c>
      <c r="AB150" s="540" t="s">
        <v>194</v>
      </c>
      <c r="AC150" s="645" t="s">
        <v>201</v>
      </c>
      <c r="AD150" s="645" t="s">
        <v>202</v>
      </c>
      <c r="AE150" s="676" t="s">
        <v>211</v>
      </c>
      <c r="AF150" s="676" t="s">
        <v>212</v>
      </c>
    </row>
    <row r="151" spans="2:32" ht="13.8" thickBot="1" x14ac:dyDescent="0.3">
      <c r="B151" s="211" t="s">
        <v>0</v>
      </c>
      <c r="C151" s="214" t="s">
        <v>90</v>
      </c>
      <c r="D151" s="215" t="s">
        <v>91</v>
      </c>
      <c r="R151" s="137" t="s">
        <v>73</v>
      </c>
      <c r="S151" s="626">
        <v>84</v>
      </c>
      <c r="T151" s="626">
        <v>89.4</v>
      </c>
      <c r="U151" s="626">
        <v>92.15</v>
      </c>
      <c r="V151" s="627">
        <v>92.9</v>
      </c>
      <c r="W151" s="540">
        <v>92.91</v>
      </c>
      <c r="X151" s="540">
        <v>93.3</v>
      </c>
      <c r="Y151" s="540">
        <v>94.6</v>
      </c>
      <c r="Z151" s="540">
        <v>94.8</v>
      </c>
      <c r="AA151" s="540">
        <f>J113</f>
        <v>93.776877687768774</v>
      </c>
      <c r="AB151" s="540">
        <v>94.44</v>
      </c>
      <c r="AC151" s="137">
        <v>94.9</v>
      </c>
      <c r="AD151" s="137">
        <v>92.14</v>
      </c>
      <c r="AE151" s="540">
        <v>91.6</v>
      </c>
      <c r="AF151" s="137">
        <f>(95.74+89.9)/2</f>
        <v>92.82</v>
      </c>
    </row>
    <row r="152" spans="2:32" ht="13.8" x14ac:dyDescent="0.3">
      <c r="B152" s="81" t="s">
        <v>48</v>
      </c>
      <c r="C152" s="216">
        <f>'I trim'!R36</f>
        <v>100</v>
      </c>
      <c r="D152" s="217">
        <f>'II trimestras'!S37</f>
        <v>89.583333333333329</v>
      </c>
    </row>
    <row r="153" spans="2:32" ht="13.8" x14ac:dyDescent="0.3">
      <c r="B153" s="81" t="s">
        <v>52</v>
      </c>
      <c r="C153" s="218">
        <f>'I trim'!R41</f>
        <v>100</v>
      </c>
      <c r="D153" s="219">
        <f>'II trimestras'!S42</f>
        <v>100</v>
      </c>
    </row>
    <row r="154" spans="2:32" ht="13.8" x14ac:dyDescent="0.3">
      <c r="B154" s="81" t="s">
        <v>56</v>
      </c>
      <c r="C154" s="218">
        <f>'I trim'!R45</f>
        <v>100</v>
      </c>
      <c r="D154" s="219">
        <f>'II trimestras'!S46</f>
        <v>97.674418604651166</v>
      </c>
    </row>
    <row r="155" spans="2:32" ht="13.8" x14ac:dyDescent="0.3">
      <c r="B155" s="81" t="s">
        <v>60</v>
      </c>
      <c r="C155" s="218">
        <f>'I trim'!R50</f>
        <v>98.245614035087726</v>
      </c>
      <c r="D155" s="219">
        <f>'II trimestras'!S51</f>
        <v>96.428571428571431</v>
      </c>
    </row>
    <row r="156" spans="2:32" ht="14.4" thickBot="1" x14ac:dyDescent="0.35">
      <c r="B156" s="84" t="s">
        <v>61</v>
      </c>
      <c r="C156" s="515">
        <f>'I trim'!R51</f>
        <v>99.497487437185924</v>
      </c>
      <c r="D156" s="516">
        <f>'II trimestras'!S52</f>
        <v>96.464646464646464</v>
      </c>
    </row>
    <row r="167" spans="2:4" ht="13.8" thickBot="1" x14ac:dyDescent="0.3"/>
    <row r="168" spans="2:4" ht="13.8" thickBot="1" x14ac:dyDescent="0.3">
      <c r="B168" s="220" t="s">
        <v>0</v>
      </c>
      <c r="C168" s="214" t="s">
        <v>90</v>
      </c>
      <c r="D168" s="215" t="s">
        <v>91</v>
      </c>
    </row>
    <row r="169" spans="2:4" ht="14.4" thickBot="1" x14ac:dyDescent="0.35">
      <c r="B169" s="84" t="s">
        <v>61</v>
      </c>
      <c r="C169" s="515">
        <f>C156</f>
        <v>99.497487437185924</v>
      </c>
      <c r="D169" s="516">
        <f>D156</f>
        <v>96.464646464646464</v>
      </c>
    </row>
    <row r="182" spans="1:12" x14ac:dyDescent="0.25">
      <c r="A182" s="559"/>
      <c r="B182" s="404"/>
      <c r="C182" s="404"/>
      <c r="D182" s="404"/>
      <c r="E182" s="404"/>
      <c r="F182" s="404"/>
      <c r="G182" s="404"/>
      <c r="H182" s="404"/>
      <c r="I182" s="404"/>
    </row>
    <row r="183" spans="1:12" ht="13.8" x14ac:dyDescent="0.3">
      <c r="A183" s="134"/>
      <c r="B183" s="370"/>
      <c r="C183" s="370"/>
      <c r="D183" s="404"/>
      <c r="E183" s="134"/>
      <c r="F183" s="370"/>
      <c r="G183" s="370"/>
      <c r="H183" s="404"/>
      <c r="I183" s="404"/>
    </row>
    <row r="184" spans="1:12" ht="13.8" x14ac:dyDescent="0.3">
      <c r="A184" s="136"/>
      <c r="B184" s="560"/>
      <c r="C184" s="560"/>
      <c r="D184" s="195"/>
      <c r="E184" s="136"/>
      <c r="F184" s="542"/>
      <c r="G184" s="542"/>
      <c r="H184" s="195"/>
      <c r="I184" s="195"/>
      <c r="J184" s="168"/>
      <c r="K184" s="561"/>
      <c r="L184" s="194"/>
    </row>
    <row r="185" spans="1:12" ht="13.8" x14ac:dyDescent="0.3">
      <c r="A185" s="136"/>
      <c r="B185" s="560"/>
      <c r="C185" s="560"/>
      <c r="D185" s="195"/>
      <c r="E185" s="136"/>
      <c r="F185" s="542"/>
      <c r="G185" s="542"/>
      <c r="H185" s="195"/>
      <c r="I185" s="195"/>
      <c r="J185" s="168"/>
      <c r="K185" s="561"/>
      <c r="L185" s="194"/>
    </row>
    <row r="186" spans="1:12" ht="13.8" x14ac:dyDescent="0.3">
      <c r="A186" s="136"/>
      <c r="B186" s="560"/>
      <c r="C186" s="560"/>
      <c r="D186" s="195"/>
      <c r="E186" s="136"/>
      <c r="F186" s="542"/>
      <c r="G186" s="542"/>
      <c r="H186" s="195"/>
      <c r="I186" s="195"/>
      <c r="J186" s="168"/>
      <c r="K186" s="561"/>
      <c r="L186" s="194"/>
    </row>
    <row r="187" spans="1:12" ht="13.8" x14ac:dyDescent="0.3">
      <c r="A187" s="136"/>
      <c r="B187" s="560"/>
      <c r="C187" s="560"/>
      <c r="D187" s="195"/>
      <c r="E187" s="136"/>
      <c r="F187" s="542"/>
      <c r="G187" s="542"/>
      <c r="H187" s="195"/>
      <c r="I187" s="195"/>
      <c r="J187" s="168"/>
      <c r="K187" s="561"/>
      <c r="L187" s="194"/>
    </row>
    <row r="188" spans="1:12" ht="13.8" x14ac:dyDescent="0.3">
      <c r="A188" s="165"/>
      <c r="B188" s="165"/>
      <c r="C188" s="165"/>
      <c r="D188" s="195"/>
      <c r="E188" s="165"/>
      <c r="F188" s="165"/>
      <c r="G188" s="165"/>
      <c r="H188" s="195"/>
      <c r="I188" s="195"/>
      <c r="J188" s="168"/>
      <c r="K188" s="561"/>
      <c r="L188" s="194"/>
    </row>
    <row r="189" spans="1:12" ht="13.8" x14ac:dyDescent="0.3">
      <c r="A189" s="136"/>
      <c r="B189" s="560"/>
      <c r="C189" s="560"/>
      <c r="D189" s="195"/>
      <c r="E189" s="136"/>
      <c r="F189" s="542"/>
      <c r="G189" s="542"/>
      <c r="H189" s="195"/>
      <c r="I189" s="195"/>
      <c r="J189" s="168"/>
      <c r="K189" s="561"/>
      <c r="L189" s="194"/>
    </row>
    <row r="190" spans="1:12" ht="13.8" x14ac:dyDescent="0.3">
      <c r="A190" s="136"/>
      <c r="B190" s="560"/>
      <c r="C190" s="560"/>
      <c r="D190" s="195"/>
      <c r="E190" s="136"/>
      <c r="F190" s="542"/>
      <c r="G190" s="542"/>
      <c r="H190" s="195"/>
      <c r="I190" s="195"/>
      <c r="J190" s="168"/>
      <c r="K190" s="561"/>
      <c r="L190" s="194"/>
    </row>
    <row r="191" spans="1:12" ht="13.8" x14ac:dyDescent="0.3">
      <c r="A191" s="136"/>
      <c r="B191" s="560"/>
      <c r="C191" s="560"/>
      <c r="D191" s="195"/>
      <c r="E191" s="136"/>
      <c r="F191" s="542"/>
      <c r="G191" s="542"/>
      <c r="H191" s="195"/>
      <c r="I191" s="195"/>
      <c r="J191" s="168"/>
      <c r="K191" s="561"/>
      <c r="L191" s="194"/>
    </row>
    <row r="192" spans="1:12" ht="13.8" x14ac:dyDescent="0.3">
      <c r="A192" s="165"/>
      <c r="B192" s="165"/>
      <c r="C192" s="165"/>
      <c r="D192" s="195"/>
      <c r="E192" s="165"/>
      <c r="F192" s="165"/>
      <c r="G192" s="165"/>
      <c r="H192" s="195"/>
      <c r="I192" s="195"/>
      <c r="J192" s="168"/>
      <c r="K192" s="561"/>
      <c r="L192" s="194"/>
    </row>
    <row r="193" spans="1:12" ht="13.8" x14ac:dyDescent="0.3">
      <c r="A193" s="136"/>
      <c r="B193" s="560"/>
      <c r="C193" s="560"/>
      <c r="D193" s="195"/>
      <c r="E193" s="136"/>
      <c r="F193" s="542"/>
      <c r="G193" s="542"/>
      <c r="H193" s="195"/>
      <c r="I193" s="195"/>
      <c r="J193" s="168"/>
      <c r="K193" s="561"/>
      <c r="L193" s="194"/>
    </row>
    <row r="194" spans="1:12" ht="13.8" x14ac:dyDescent="0.3">
      <c r="A194" s="136"/>
      <c r="B194" s="560"/>
      <c r="C194" s="560"/>
      <c r="D194" s="195"/>
      <c r="E194" s="136"/>
      <c r="F194" s="542"/>
      <c r="G194" s="542"/>
      <c r="H194" s="195"/>
      <c r="I194" s="195"/>
      <c r="J194" s="168"/>
      <c r="K194" s="561"/>
      <c r="L194" s="194"/>
    </row>
    <row r="195" spans="1:12" ht="13.8" x14ac:dyDescent="0.3">
      <c r="A195" s="136"/>
      <c r="B195" s="560"/>
      <c r="C195" s="560"/>
      <c r="D195" s="195"/>
      <c r="E195" s="136"/>
      <c r="F195" s="542"/>
      <c r="G195" s="542"/>
      <c r="H195" s="195"/>
      <c r="I195" s="195"/>
      <c r="J195" s="168"/>
      <c r="K195" s="561"/>
      <c r="L195" s="194"/>
    </row>
    <row r="196" spans="1:12" ht="13.8" x14ac:dyDescent="0.3">
      <c r="A196" s="165"/>
      <c r="B196" s="165"/>
      <c r="C196" s="165"/>
      <c r="D196" s="195"/>
      <c r="E196" s="165"/>
      <c r="F196" s="165"/>
      <c r="G196" s="165"/>
      <c r="H196" s="195"/>
      <c r="I196" s="195"/>
      <c r="J196" s="168"/>
      <c r="K196" s="561"/>
      <c r="L196" s="194"/>
    </row>
    <row r="197" spans="1:12" ht="13.8" x14ac:dyDescent="0.3">
      <c r="A197" s="136"/>
      <c r="B197" s="560"/>
      <c r="C197" s="560"/>
      <c r="D197" s="195"/>
      <c r="E197" s="136"/>
      <c r="F197" s="542"/>
      <c r="G197" s="542"/>
      <c r="H197" s="195"/>
      <c r="I197" s="195"/>
      <c r="J197" s="168"/>
      <c r="K197" s="561"/>
      <c r="L197" s="194"/>
    </row>
    <row r="198" spans="1:12" ht="13.8" x14ac:dyDescent="0.3">
      <c r="A198" s="136"/>
      <c r="B198" s="560"/>
      <c r="C198" s="560"/>
      <c r="D198" s="195"/>
      <c r="E198" s="136"/>
      <c r="F198" s="542"/>
      <c r="G198" s="542"/>
      <c r="H198" s="195"/>
      <c r="I198" s="195"/>
      <c r="J198" s="168"/>
      <c r="K198" s="561"/>
      <c r="L198" s="194"/>
    </row>
    <row r="199" spans="1:12" ht="13.8" x14ac:dyDescent="0.3">
      <c r="A199" s="136"/>
      <c r="B199" s="560"/>
      <c r="C199" s="560"/>
      <c r="D199" s="195"/>
      <c r="E199" s="136"/>
      <c r="F199" s="542"/>
      <c r="G199" s="542"/>
      <c r="H199" s="195"/>
      <c r="I199" s="195"/>
      <c r="J199" s="168"/>
      <c r="K199" s="561"/>
      <c r="L199" s="194"/>
    </row>
    <row r="200" spans="1:12" ht="13.8" x14ac:dyDescent="0.3">
      <c r="A200" s="136"/>
      <c r="B200" s="560"/>
      <c r="C200" s="560"/>
      <c r="D200" s="195"/>
      <c r="E200" s="136"/>
      <c r="F200" s="542"/>
      <c r="G200" s="542"/>
      <c r="H200" s="195"/>
      <c r="I200" s="195"/>
      <c r="J200" s="168"/>
      <c r="K200" s="561"/>
      <c r="L200" s="194"/>
    </row>
    <row r="201" spans="1:12" ht="13.8" x14ac:dyDescent="0.3">
      <c r="A201" s="165"/>
      <c r="B201" s="165"/>
      <c r="C201" s="165"/>
      <c r="D201" s="195"/>
      <c r="E201" s="165"/>
      <c r="F201" s="165"/>
      <c r="G201" s="165"/>
      <c r="H201" s="195"/>
      <c r="I201" s="195"/>
      <c r="J201" s="168"/>
      <c r="K201" s="561"/>
      <c r="L201" s="194"/>
    </row>
    <row r="202" spans="1:12" ht="13.8" x14ac:dyDescent="0.3">
      <c r="A202" s="165"/>
      <c r="B202" s="165"/>
      <c r="C202" s="165"/>
      <c r="D202" s="195"/>
      <c r="E202" s="165"/>
      <c r="F202" s="165"/>
      <c r="G202" s="165"/>
      <c r="H202" s="562"/>
      <c r="I202" s="195"/>
      <c r="J202" s="168"/>
      <c r="K202" s="561"/>
      <c r="L202" s="194"/>
    </row>
    <row r="203" spans="1:12" x14ac:dyDescent="0.25">
      <c r="A203" s="203"/>
      <c r="B203" s="195"/>
      <c r="C203" s="195"/>
      <c r="D203" s="195"/>
      <c r="E203" s="195"/>
      <c r="F203" s="195"/>
      <c r="G203" s="195"/>
      <c r="H203" s="195"/>
      <c r="I203" s="195"/>
      <c r="J203" s="168"/>
      <c r="K203" s="561"/>
      <c r="L203" s="194"/>
    </row>
    <row r="204" spans="1:12" x14ac:dyDescent="0.25">
      <c r="A204" s="203"/>
      <c r="B204" s="195"/>
      <c r="C204" s="195"/>
      <c r="D204" s="195"/>
      <c r="E204" s="195"/>
      <c r="F204" s="195"/>
      <c r="G204" s="195"/>
      <c r="H204" s="195"/>
      <c r="I204" s="195"/>
      <c r="J204" s="168"/>
      <c r="K204" s="561"/>
      <c r="L204" s="194"/>
    </row>
    <row r="205" spans="1:12" x14ac:dyDescent="0.25">
      <c r="A205" s="563"/>
      <c r="B205" s="168"/>
      <c r="C205" s="168"/>
      <c r="D205" s="168"/>
      <c r="E205" s="168"/>
      <c r="F205" s="168"/>
      <c r="G205" s="168"/>
      <c r="H205" s="168"/>
      <c r="I205" s="168"/>
      <c r="J205" s="168"/>
      <c r="K205" s="561"/>
      <c r="L205" s="194"/>
    </row>
    <row r="206" spans="1:12" x14ac:dyDescent="0.25">
      <c r="A206" s="563"/>
      <c r="B206" s="168"/>
      <c r="C206" s="168"/>
      <c r="D206" s="168"/>
      <c r="E206" s="168"/>
      <c r="F206" s="168"/>
      <c r="G206" s="168"/>
      <c r="H206" s="168"/>
      <c r="I206" s="168"/>
      <c r="J206" s="168"/>
      <c r="K206" s="561"/>
      <c r="L206" s="194"/>
    </row>
    <row r="219" spans="2:9" x14ac:dyDescent="0.25">
      <c r="B219" s="195"/>
      <c r="C219" s="195"/>
      <c r="D219" s="195"/>
      <c r="E219" s="195"/>
      <c r="F219" s="195"/>
      <c r="G219" s="195"/>
      <c r="H219" s="195"/>
      <c r="I219" s="195"/>
    </row>
    <row r="220" spans="2:9" ht="13.8" x14ac:dyDescent="0.3">
      <c r="B220" s="165"/>
      <c r="C220" s="165"/>
      <c r="D220" s="165"/>
      <c r="E220" s="195"/>
      <c r="F220" s="165"/>
      <c r="G220" s="165"/>
      <c r="H220" s="165"/>
      <c r="I220" s="195"/>
    </row>
  </sheetData>
  <phoneticPr fontId="0" type="noConversion"/>
  <pageMargins left="0.75" right="0.75" top="1" bottom="1" header="0.5" footer="0.5"/>
  <pageSetup paperSize="9" orientation="landscape" horizontalDpi="12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apas3"/>
  <dimension ref="A1:AC56"/>
  <sheetViews>
    <sheetView topLeftCell="F25" zoomScale="90" zoomScaleNormal="90" workbookViewId="0">
      <selection activeCell="S69" sqref="S69"/>
    </sheetView>
  </sheetViews>
  <sheetFormatPr defaultRowHeight="13.2" x14ac:dyDescent="0.25"/>
  <sheetData>
    <row r="1" spans="1:22" x14ac:dyDescent="0.25">
      <c r="A1" s="133"/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</row>
    <row r="2" spans="1:22" x14ac:dyDescent="0.25">
      <c r="A2" s="133"/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</row>
    <row r="3" spans="1:22" x14ac:dyDescent="0.25">
      <c r="A3" s="133"/>
      <c r="B3" s="133"/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</row>
    <row r="4" spans="1:22" x14ac:dyDescent="0.25">
      <c r="A4" s="133"/>
      <c r="B4" s="694"/>
      <c r="C4" s="133"/>
      <c r="D4" s="133"/>
      <c r="E4" s="133"/>
      <c r="F4" s="133"/>
      <c r="G4" s="151"/>
      <c r="H4" s="688"/>
      <c r="I4" s="133"/>
      <c r="J4" s="133"/>
      <c r="K4" s="133"/>
      <c r="L4" s="133"/>
      <c r="M4" s="133"/>
      <c r="N4" s="133"/>
      <c r="O4" s="133"/>
      <c r="P4" s="133"/>
    </row>
    <row r="5" spans="1:22" x14ac:dyDescent="0.25">
      <c r="A5" s="133"/>
      <c r="B5" s="133"/>
      <c r="C5" s="133"/>
      <c r="D5" s="133"/>
      <c r="E5" s="133"/>
      <c r="F5" s="133"/>
      <c r="G5" s="151"/>
      <c r="H5" s="222"/>
      <c r="I5" s="133"/>
      <c r="J5" s="133"/>
      <c r="K5" s="133"/>
      <c r="L5" s="133"/>
      <c r="M5" s="133"/>
      <c r="N5" s="133"/>
      <c r="O5" s="133"/>
      <c r="P5" s="133"/>
    </row>
    <row r="6" spans="1:22" x14ac:dyDescent="0.25">
      <c r="A6" s="133"/>
      <c r="B6" s="133"/>
      <c r="C6" s="133"/>
      <c r="D6" s="133"/>
      <c r="E6" s="133"/>
      <c r="F6" s="133"/>
      <c r="G6" s="133"/>
      <c r="H6" s="133"/>
      <c r="I6" s="133"/>
      <c r="J6" s="133"/>
      <c r="K6" s="133"/>
      <c r="L6" s="133"/>
      <c r="M6" s="133"/>
      <c r="N6" s="133"/>
      <c r="O6" s="133"/>
      <c r="P6" s="133"/>
    </row>
    <row r="7" spans="1:22" x14ac:dyDescent="0.25">
      <c r="A7" s="133"/>
      <c r="B7" s="133"/>
      <c r="C7" s="133"/>
      <c r="D7" s="133"/>
      <c r="E7" s="133"/>
      <c r="F7" s="133"/>
      <c r="G7" s="133"/>
      <c r="H7" s="133"/>
      <c r="I7" s="133"/>
      <c r="J7" s="133"/>
      <c r="K7" s="133"/>
      <c r="L7" s="133"/>
      <c r="M7" s="133"/>
      <c r="N7" s="133"/>
      <c r="O7" s="133"/>
      <c r="P7" s="133"/>
    </row>
    <row r="8" spans="1:22" x14ac:dyDescent="0.25">
      <c r="A8" s="133"/>
      <c r="B8" s="133"/>
      <c r="C8" s="133"/>
      <c r="D8" s="133"/>
      <c r="E8" s="133"/>
      <c r="F8" s="133"/>
      <c r="G8" s="133"/>
      <c r="H8" s="133"/>
      <c r="I8" s="133"/>
      <c r="J8" s="133"/>
      <c r="K8" s="133"/>
      <c r="L8" s="133"/>
      <c r="M8" s="133"/>
      <c r="N8" s="133"/>
      <c r="O8" s="133"/>
      <c r="P8" s="133"/>
    </row>
    <row r="9" spans="1:22" x14ac:dyDescent="0.25">
      <c r="A9" s="133"/>
      <c r="B9" s="133"/>
      <c r="C9" s="133"/>
      <c r="D9" s="133"/>
      <c r="E9" s="133"/>
      <c r="F9" s="133"/>
      <c r="G9" s="133"/>
      <c r="H9" s="133"/>
      <c r="I9" s="133"/>
      <c r="J9" s="133"/>
      <c r="K9" s="133"/>
      <c r="L9" s="133"/>
      <c r="M9" s="133"/>
      <c r="N9" s="133"/>
      <c r="O9" s="133"/>
      <c r="P9" s="133"/>
    </row>
    <row r="10" spans="1:22" ht="13.8" thickBot="1" x14ac:dyDescent="0.3">
      <c r="A10" s="133"/>
      <c r="B10" s="8"/>
      <c r="C10" s="8"/>
      <c r="D10" s="8" t="s">
        <v>232</v>
      </c>
      <c r="E10" s="8"/>
      <c r="F10" s="8"/>
      <c r="G10" s="8" t="s">
        <v>236</v>
      </c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</row>
    <row r="11" spans="1:22" ht="14.4" thickBot="1" x14ac:dyDescent="0.35">
      <c r="A11" s="133"/>
      <c r="B11" s="744" t="s">
        <v>0</v>
      </c>
      <c r="C11" s="835" t="s">
        <v>1</v>
      </c>
      <c r="D11" s="60" t="s">
        <v>2</v>
      </c>
      <c r="E11" s="60" t="s">
        <v>3</v>
      </c>
      <c r="F11" s="749" t="s">
        <v>237</v>
      </c>
      <c r="G11" s="62" t="s">
        <v>66</v>
      </c>
      <c r="H11" s="63"/>
      <c r="I11" s="59" t="s">
        <v>0</v>
      </c>
      <c r="J11" s="88"/>
      <c r="K11" s="89" t="s">
        <v>7</v>
      </c>
      <c r="L11" s="89"/>
      <c r="M11" s="89"/>
      <c r="N11" s="59" t="s">
        <v>8</v>
      </c>
      <c r="O11" s="62"/>
      <c r="P11" s="88"/>
      <c r="Q11" s="64"/>
      <c r="R11" s="65" t="s">
        <v>5</v>
      </c>
      <c r="S11" s="65"/>
      <c r="T11" s="62"/>
      <c r="U11" s="646" t="s">
        <v>108</v>
      </c>
      <c r="V11" s="108" t="s">
        <v>109</v>
      </c>
    </row>
    <row r="12" spans="1:22" ht="14.4" thickBot="1" x14ac:dyDescent="0.35">
      <c r="A12" s="133"/>
      <c r="B12" s="836"/>
      <c r="C12" s="837" t="s">
        <v>9</v>
      </c>
      <c r="D12" s="663"/>
      <c r="E12" s="663"/>
      <c r="F12" s="842" t="s">
        <v>10</v>
      </c>
      <c r="G12" s="69" t="s">
        <v>64</v>
      </c>
      <c r="H12" s="844" t="s">
        <v>65</v>
      </c>
      <c r="I12" s="845"/>
      <c r="J12" s="664" t="s">
        <v>16</v>
      </c>
      <c r="K12" s="665" t="s">
        <v>17</v>
      </c>
      <c r="L12" s="666" t="s">
        <v>18</v>
      </c>
      <c r="M12" s="322"/>
      <c r="N12" s="211" t="s">
        <v>19</v>
      </c>
      <c r="O12" s="211"/>
      <c r="P12" s="71" t="s">
        <v>205</v>
      </c>
      <c r="Q12" s="72" t="s">
        <v>198</v>
      </c>
      <c r="R12" s="73" t="s">
        <v>203</v>
      </c>
      <c r="S12" s="667" t="s">
        <v>233</v>
      </c>
      <c r="T12" s="667" t="s">
        <v>204</v>
      </c>
      <c r="U12" s="340"/>
      <c r="V12" s="107"/>
    </row>
    <row r="13" spans="1:22" ht="13.8" x14ac:dyDescent="0.3">
      <c r="A13" s="133"/>
      <c r="B13" s="838" t="s">
        <v>45</v>
      </c>
      <c r="C13" s="839">
        <f>'III trim.'!E34</f>
        <v>24</v>
      </c>
      <c r="D13" s="660"/>
      <c r="E13" s="660"/>
      <c r="F13" s="843">
        <f t="shared" ref="F13:F15" si="0">C13-D13+E13</f>
        <v>24</v>
      </c>
      <c r="G13" s="831">
        <v>5</v>
      </c>
      <c r="H13" s="839">
        <f>F13-G13</f>
        <v>19</v>
      </c>
      <c r="I13" s="838" t="s">
        <v>45</v>
      </c>
      <c r="J13" s="839">
        <f>'I trim'!I33+'II trimestras'!I34+'III trim.'!I34</f>
        <v>1298</v>
      </c>
      <c r="K13" s="839">
        <f>'I trim'!J33+'II trimestras'!J34+'III trim.'!J34</f>
        <v>0</v>
      </c>
      <c r="L13" s="846">
        <f>J13+K13</f>
        <v>1298</v>
      </c>
      <c r="M13" s="838" t="s">
        <v>45</v>
      </c>
      <c r="N13" s="847">
        <f t="shared" ref="N13:N31" si="1">L13/F13</f>
        <v>54.083333333333336</v>
      </c>
      <c r="O13" s="838" t="s">
        <v>45</v>
      </c>
      <c r="P13" s="661">
        <v>6</v>
      </c>
      <c r="Q13" s="661">
        <v>5</v>
      </c>
      <c r="R13" s="661">
        <v>5</v>
      </c>
      <c r="S13" s="662"/>
      <c r="T13" s="662"/>
      <c r="U13" s="849">
        <f>(P13+Q13+R13)*100/F13</f>
        <v>66.666666666666671</v>
      </c>
      <c r="V13" s="670">
        <f>(R13+Q13)*100/F13</f>
        <v>41.666666666666664</v>
      </c>
    </row>
    <row r="14" spans="1:22" ht="13.8" x14ac:dyDescent="0.3">
      <c r="A14" s="133"/>
      <c r="B14" s="840" t="s">
        <v>46</v>
      </c>
      <c r="C14" s="841">
        <v>16</v>
      </c>
      <c r="D14" s="1"/>
      <c r="E14" s="1">
        <v>1</v>
      </c>
      <c r="F14" s="843">
        <f t="shared" si="0"/>
        <v>17</v>
      </c>
      <c r="G14" s="832">
        <v>10</v>
      </c>
      <c r="H14" s="841">
        <f t="shared" ref="H14:H28" si="2">F14-G14</f>
        <v>7</v>
      </c>
      <c r="I14" s="840" t="s">
        <v>46</v>
      </c>
      <c r="J14" s="839">
        <f>'I trim'!I34+'II trimestras'!I35+'III trim.'!I35</f>
        <v>1733</v>
      </c>
      <c r="K14" s="839">
        <f>'I trim'!J34+'II trimestras'!J35+'III trim.'!J35</f>
        <v>212</v>
      </c>
      <c r="L14" s="846">
        <f t="shared" ref="L14:L15" si="3">J14+K14</f>
        <v>1945</v>
      </c>
      <c r="M14" s="840" t="s">
        <v>46</v>
      </c>
      <c r="N14" s="848">
        <f t="shared" si="1"/>
        <v>114.41176470588235</v>
      </c>
      <c r="O14" s="840" t="s">
        <v>46</v>
      </c>
      <c r="P14" s="210">
        <v>8</v>
      </c>
      <c r="Q14" s="210">
        <v>4</v>
      </c>
      <c r="R14" s="210">
        <v>4</v>
      </c>
      <c r="S14" s="657">
        <v>1</v>
      </c>
      <c r="T14" s="657"/>
      <c r="U14" s="668">
        <f t="shared" ref="U14:U31" si="4">(P14+Q14+R14)*100/F14</f>
        <v>94.117647058823536</v>
      </c>
      <c r="V14" s="670">
        <f t="shared" ref="V14:V31" si="5">(R14+Q14)*100/F14</f>
        <v>47.058823529411768</v>
      </c>
    </row>
    <row r="15" spans="1:22" ht="13.8" x14ac:dyDescent="0.3">
      <c r="A15" s="133"/>
      <c r="B15" s="840" t="s">
        <v>47</v>
      </c>
      <c r="C15" s="841">
        <f>'III trim.'!E36</f>
        <v>0</v>
      </c>
      <c r="D15" s="1"/>
      <c r="E15" s="1"/>
      <c r="F15" s="843">
        <f t="shared" si="0"/>
        <v>0</v>
      </c>
      <c r="G15" s="832">
        <v>12</v>
      </c>
      <c r="H15" s="841">
        <f t="shared" si="2"/>
        <v>-12</v>
      </c>
      <c r="I15" s="840" t="s">
        <v>47</v>
      </c>
      <c r="J15" s="839">
        <f>'I trim'!I35+'II trimestras'!I36+'III trim.'!I36</f>
        <v>0</v>
      </c>
      <c r="K15" s="839">
        <f>'I trim'!J35+'II trimestras'!J36+'III trim.'!J36</f>
        <v>0</v>
      </c>
      <c r="L15" s="846">
        <f t="shared" si="3"/>
        <v>0</v>
      </c>
      <c r="M15" s="840" t="s">
        <v>47</v>
      </c>
      <c r="N15" s="848" t="e">
        <f t="shared" si="1"/>
        <v>#DIV/0!</v>
      </c>
      <c r="O15" s="840" t="s">
        <v>47</v>
      </c>
      <c r="P15" s="210">
        <v>2</v>
      </c>
      <c r="Q15" s="210">
        <v>10</v>
      </c>
      <c r="R15" s="210">
        <v>6</v>
      </c>
      <c r="S15" s="657"/>
      <c r="T15" s="657"/>
      <c r="U15" s="668" t="e">
        <f t="shared" si="4"/>
        <v>#DIV/0!</v>
      </c>
      <c r="V15" s="670" t="e">
        <f t="shared" si="5"/>
        <v>#DIV/0!</v>
      </c>
    </row>
    <row r="16" spans="1:22" ht="13.8" x14ac:dyDescent="0.3">
      <c r="A16" s="133"/>
      <c r="B16" s="840"/>
      <c r="C16" s="841"/>
      <c r="D16" s="1"/>
      <c r="E16" s="1"/>
      <c r="F16" s="843"/>
      <c r="G16" s="832"/>
      <c r="H16" s="841"/>
      <c r="I16" s="840"/>
      <c r="J16" s="841"/>
      <c r="K16" s="841"/>
      <c r="L16" s="762"/>
      <c r="M16" s="840"/>
      <c r="N16" s="848"/>
      <c r="O16" s="840"/>
      <c r="P16" s="210"/>
      <c r="Q16" s="210"/>
      <c r="R16" s="210"/>
      <c r="S16" s="657"/>
      <c r="T16" s="657"/>
      <c r="U16" s="668"/>
      <c r="V16" s="670"/>
    </row>
    <row r="17" spans="1:22" ht="13.8" x14ac:dyDescent="0.3">
      <c r="A17" s="133"/>
      <c r="B17" s="762" t="s">
        <v>48</v>
      </c>
      <c r="C17" s="762">
        <f>SUM(C13:C16)</f>
        <v>40</v>
      </c>
      <c r="D17" s="3">
        <f t="shared" ref="D17:L17" si="6">SUM(D13:D16)</f>
        <v>0</v>
      </c>
      <c r="E17" s="3">
        <f t="shared" si="6"/>
        <v>1</v>
      </c>
      <c r="F17" s="762">
        <f t="shared" si="6"/>
        <v>41</v>
      </c>
      <c r="G17" s="3">
        <f t="shared" si="6"/>
        <v>27</v>
      </c>
      <c r="H17" s="762">
        <f t="shared" si="6"/>
        <v>14</v>
      </c>
      <c r="I17" s="762" t="s">
        <v>62</v>
      </c>
      <c r="J17" s="762">
        <f t="shared" si="6"/>
        <v>3031</v>
      </c>
      <c r="K17" s="762">
        <f t="shared" si="6"/>
        <v>212</v>
      </c>
      <c r="L17" s="762">
        <f t="shared" si="6"/>
        <v>3243</v>
      </c>
      <c r="M17" s="762" t="s">
        <v>48</v>
      </c>
      <c r="N17" s="848">
        <f t="shared" si="1"/>
        <v>79.097560975609753</v>
      </c>
      <c r="O17" s="762" t="s">
        <v>48</v>
      </c>
      <c r="P17" s="3">
        <f>SUM(P13:P16)</f>
        <v>16</v>
      </c>
      <c r="Q17" s="3">
        <f>SUM(Q13:Q16)</f>
        <v>19</v>
      </c>
      <c r="R17" s="3">
        <f>SUM(R13:R16)</f>
        <v>15</v>
      </c>
      <c r="S17" s="659">
        <f>SUM(S13:S16)</f>
        <v>1</v>
      </c>
      <c r="T17" s="659">
        <f>SUM(T13:T16)</f>
        <v>0</v>
      </c>
      <c r="U17" s="668">
        <f t="shared" si="4"/>
        <v>121.95121951219512</v>
      </c>
      <c r="V17" s="670">
        <f t="shared" si="5"/>
        <v>82.926829268292678</v>
      </c>
    </row>
    <row r="18" spans="1:22" ht="13.8" x14ac:dyDescent="0.3">
      <c r="A18" s="133"/>
      <c r="B18" s="840" t="s">
        <v>49</v>
      </c>
      <c r="C18" s="841">
        <v>24</v>
      </c>
      <c r="D18" s="1"/>
      <c r="E18" s="1">
        <v>1</v>
      </c>
      <c r="F18" s="843">
        <v>25</v>
      </c>
      <c r="G18" s="832">
        <v>14</v>
      </c>
      <c r="H18" s="841">
        <v>11</v>
      </c>
      <c r="I18" s="840"/>
      <c r="J18" s="839">
        <f>'I trim'!I38+'II trimestras'!I39+'III trim.'!I39</f>
        <v>1720</v>
      </c>
      <c r="K18" s="839">
        <f>'I trim'!J38+'II trimestras'!J39+'III trim.'!J39</f>
        <v>235</v>
      </c>
      <c r="L18" s="846">
        <f t="shared" ref="L18:L19" si="7">J18+K18</f>
        <v>1955</v>
      </c>
      <c r="M18" s="840" t="s">
        <v>49</v>
      </c>
      <c r="N18" s="848">
        <f t="shared" si="1"/>
        <v>78.2</v>
      </c>
      <c r="O18" s="840" t="s">
        <v>49</v>
      </c>
      <c r="P18" s="210">
        <v>5</v>
      </c>
      <c r="Q18" s="210">
        <v>16</v>
      </c>
      <c r="R18" s="210">
        <v>4</v>
      </c>
      <c r="S18" s="657"/>
      <c r="T18" s="657"/>
      <c r="U18" s="668">
        <f t="shared" si="4"/>
        <v>100</v>
      </c>
      <c r="V18" s="670">
        <f t="shared" si="5"/>
        <v>80</v>
      </c>
    </row>
    <row r="19" spans="1:22" ht="13.8" x14ac:dyDescent="0.3">
      <c r="A19" s="133"/>
      <c r="B19" s="840" t="s">
        <v>50</v>
      </c>
      <c r="C19" s="841">
        <f>'III trim.'!E40</f>
        <v>18</v>
      </c>
      <c r="D19" s="1"/>
      <c r="E19" s="1"/>
      <c r="F19" s="843">
        <f t="shared" ref="F19:F31" si="8">C19-D19+E19</f>
        <v>18</v>
      </c>
      <c r="G19" s="832">
        <v>12</v>
      </c>
      <c r="H19" s="841">
        <f t="shared" si="2"/>
        <v>6</v>
      </c>
      <c r="I19" s="840"/>
      <c r="J19" s="839">
        <f>'I trim'!I39+'II trimestras'!I40+'III trim.'!I40</f>
        <v>1142</v>
      </c>
      <c r="K19" s="839">
        <f>'I trim'!J39+'II trimestras'!J40+'III trim.'!J40</f>
        <v>0</v>
      </c>
      <c r="L19" s="846">
        <f t="shared" si="7"/>
        <v>1142</v>
      </c>
      <c r="M19" s="840" t="s">
        <v>50</v>
      </c>
      <c r="N19" s="848">
        <f t="shared" si="1"/>
        <v>63.444444444444443</v>
      </c>
      <c r="O19" s="840" t="s">
        <v>50</v>
      </c>
      <c r="P19" s="210">
        <v>8</v>
      </c>
      <c r="Q19" s="210">
        <v>9</v>
      </c>
      <c r="R19" s="210">
        <v>2</v>
      </c>
      <c r="S19" s="657">
        <v>1</v>
      </c>
      <c r="T19" s="657"/>
      <c r="U19" s="668">
        <f t="shared" si="4"/>
        <v>105.55555555555556</v>
      </c>
      <c r="V19" s="670">
        <f t="shared" si="5"/>
        <v>61.111111111111114</v>
      </c>
    </row>
    <row r="20" spans="1:22" ht="13.8" x14ac:dyDescent="0.3">
      <c r="A20" s="133"/>
      <c r="B20" s="840"/>
      <c r="C20" s="841"/>
      <c r="D20" s="1"/>
      <c r="E20" s="1"/>
      <c r="F20" s="843"/>
      <c r="G20" s="832"/>
      <c r="H20" s="841"/>
      <c r="I20" s="840"/>
      <c r="J20" s="841"/>
      <c r="K20" s="841"/>
      <c r="L20" s="762"/>
      <c r="M20" s="840"/>
      <c r="N20" s="848"/>
      <c r="O20" s="840"/>
      <c r="P20" s="210"/>
      <c r="Q20" s="210"/>
      <c r="R20" s="210"/>
      <c r="S20" s="657"/>
      <c r="T20" s="657"/>
      <c r="U20" s="668"/>
      <c r="V20" s="670"/>
    </row>
    <row r="21" spans="1:22" ht="13.8" x14ac:dyDescent="0.3">
      <c r="A21" s="133"/>
      <c r="B21" s="840"/>
      <c r="C21" s="841"/>
      <c r="D21" s="1"/>
      <c r="E21" s="1"/>
      <c r="F21" s="843"/>
      <c r="G21" s="832"/>
      <c r="H21" s="841"/>
      <c r="I21" s="840"/>
      <c r="J21" s="841"/>
      <c r="K21" s="841"/>
      <c r="L21" s="762"/>
      <c r="M21" s="840"/>
      <c r="N21" s="848"/>
      <c r="O21" s="840"/>
      <c r="P21" s="210"/>
      <c r="Q21" s="210"/>
      <c r="R21" s="210"/>
      <c r="S21" s="657"/>
      <c r="T21" s="657"/>
      <c r="U21" s="668"/>
      <c r="V21" s="670"/>
    </row>
    <row r="22" spans="1:22" ht="13.8" x14ac:dyDescent="0.3">
      <c r="A22" s="133"/>
      <c r="B22" s="762" t="s">
        <v>52</v>
      </c>
      <c r="C22" s="762">
        <f t="shared" ref="C22:H22" si="9">SUM(C18:C21)</f>
        <v>42</v>
      </c>
      <c r="D22" s="3">
        <f t="shared" si="9"/>
        <v>0</v>
      </c>
      <c r="E22" s="3">
        <f t="shared" si="9"/>
        <v>1</v>
      </c>
      <c r="F22" s="762">
        <f t="shared" si="9"/>
        <v>43</v>
      </c>
      <c r="G22" s="3">
        <f t="shared" si="9"/>
        <v>26</v>
      </c>
      <c r="H22" s="762">
        <f t="shared" si="9"/>
        <v>17</v>
      </c>
      <c r="I22" s="762" t="s">
        <v>52</v>
      </c>
      <c r="J22" s="762">
        <f>SUM(J18:J21)</f>
        <v>2862</v>
      </c>
      <c r="K22" s="762">
        <f>SUM(K18:K21)</f>
        <v>235</v>
      </c>
      <c r="L22" s="762">
        <f>SUM(L18:L21)</f>
        <v>3097</v>
      </c>
      <c r="M22" s="762" t="s">
        <v>52</v>
      </c>
      <c r="N22" s="848">
        <f>L22/F22</f>
        <v>72.023255813953483</v>
      </c>
      <c r="O22" s="762" t="s">
        <v>52</v>
      </c>
      <c r="P22" s="3">
        <f>SUM(P18:P21)</f>
        <v>13</v>
      </c>
      <c r="Q22" s="3">
        <f>SUM(Q18:Q21)</f>
        <v>25</v>
      </c>
      <c r="R22" s="3">
        <f>SUM(R18:R21)</f>
        <v>6</v>
      </c>
      <c r="S22" s="659">
        <f>SUM(S18:S21)</f>
        <v>1</v>
      </c>
      <c r="T22" s="659">
        <f>SUM(T18:T21)</f>
        <v>0</v>
      </c>
      <c r="U22" s="668">
        <f t="shared" si="4"/>
        <v>102.32558139534883</v>
      </c>
      <c r="V22" s="670">
        <f t="shared" si="5"/>
        <v>72.093023255813947</v>
      </c>
    </row>
    <row r="23" spans="1:22" ht="13.8" x14ac:dyDescent="0.3">
      <c r="A23" s="133"/>
      <c r="B23" s="840" t="s">
        <v>53</v>
      </c>
      <c r="C23" s="841">
        <v>17</v>
      </c>
      <c r="D23" s="1">
        <v>1</v>
      </c>
      <c r="E23" s="1"/>
      <c r="F23" s="843">
        <f t="shared" si="8"/>
        <v>16</v>
      </c>
      <c r="G23" s="832">
        <v>7</v>
      </c>
      <c r="H23" s="841">
        <f t="shared" si="2"/>
        <v>9</v>
      </c>
      <c r="I23" s="840"/>
      <c r="J23" s="839">
        <f>'I trim'!I43+'II trimestras'!I44+'III trim.'!I44</f>
        <v>1167</v>
      </c>
      <c r="K23" s="839">
        <f>'I trim'!J43+'II trimestras'!J44+'III trim.'!J44</f>
        <v>48</v>
      </c>
      <c r="L23" s="846">
        <f t="shared" ref="L23:L25" si="10">J23+K23</f>
        <v>1215</v>
      </c>
      <c r="M23" s="840" t="s">
        <v>53</v>
      </c>
      <c r="N23" s="848">
        <f t="shared" si="1"/>
        <v>75.9375</v>
      </c>
      <c r="O23" s="840" t="s">
        <v>53</v>
      </c>
      <c r="P23" s="210">
        <v>9</v>
      </c>
      <c r="Q23" s="210">
        <v>4</v>
      </c>
      <c r="R23" s="210">
        <v>3</v>
      </c>
      <c r="S23" s="657"/>
      <c r="T23" s="657"/>
      <c r="U23" s="668">
        <f t="shared" si="4"/>
        <v>100</v>
      </c>
      <c r="V23" s="670">
        <f t="shared" si="5"/>
        <v>43.75</v>
      </c>
    </row>
    <row r="24" spans="1:22" ht="13.8" x14ac:dyDescent="0.3">
      <c r="A24" s="133"/>
      <c r="B24" s="840" t="s">
        <v>54</v>
      </c>
      <c r="C24" s="841">
        <f>'III trim.'!E45</f>
        <v>18</v>
      </c>
      <c r="D24" s="1"/>
      <c r="E24" s="1"/>
      <c r="F24" s="843">
        <f t="shared" si="8"/>
        <v>18</v>
      </c>
      <c r="G24" s="832">
        <v>10</v>
      </c>
      <c r="H24" s="841">
        <f t="shared" si="2"/>
        <v>8</v>
      </c>
      <c r="I24" s="840"/>
      <c r="J24" s="839">
        <f>'I trim'!I44+'II trimestras'!I45+'III trim.'!I45</f>
        <v>0</v>
      </c>
      <c r="K24" s="839">
        <f>'I trim'!J44+'II trimestras'!J45+'III trim.'!J45</f>
        <v>0</v>
      </c>
      <c r="L24" s="846">
        <f t="shared" si="10"/>
        <v>0</v>
      </c>
      <c r="M24" s="840" t="s">
        <v>54</v>
      </c>
      <c r="N24" s="848">
        <f t="shared" si="1"/>
        <v>0</v>
      </c>
      <c r="O24" s="840" t="s">
        <v>54</v>
      </c>
      <c r="P24" s="210">
        <v>4</v>
      </c>
      <c r="Q24" s="210">
        <v>13</v>
      </c>
      <c r="R24" s="210">
        <v>3</v>
      </c>
      <c r="S24" s="657"/>
      <c r="T24" s="657"/>
      <c r="U24" s="668">
        <f t="shared" si="4"/>
        <v>111.11111111111111</v>
      </c>
      <c r="V24" s="670">
        <f t="shared" si="5"/>
        <v>88.888888888888886</v>
      </c>
    </row>
    <row r="25" spans="1:22" ht="13.8" x14ac:dyDescent="0.3">
      <c r="A25" s="133"/>
      <c r="B25" s="840" t="s">
        <v>55</v>
      </c>
      <c r="C25" s="841">
        <f>'III trim.'!E46</f>
        <v>0</v>
      </c>
      <c r="D25" s="1"/>
      <c r="E25" s="1"/>
      <c r="F25" s="843">
        <f t="shared" si="8"/>
        <v>0</v>
      </c>
      <c r="G25" s="832">
        <v>7</v>
      </c>
      <c r="H25" s="841">
        <f t="shared" si="2"/>
        <v>-7</v>
      </c>
      <c r="I25" s="840"/>
      <c r="J25" s="839">
        <f>'I trim'!I45+'II trimestras'!I46+'III trim.'!I46</f>
        <v>2653</v>
      </c>
      <c r="K25" s="839">
        <f>'I trim'!J45+'II trimestras'!J46+'III trim.'!J46</f>
        <v>48</v>
      </c>
      <c r="L25" s="846">
        <f t="shared" si="10"/>
        <v>2701</v>
      </c>
      <c r="M25" s="840" t="s">
        <v>55</v>
      </c>
      <c r="N25" s="848" t="e">
        <f t="shared" si="1"/>
        <v>#DIV/0!</v>
      </c>
      <c r="O25" s="840" t="s">
        <v>55</v>
      </c>
      <c r="P25" s="210">
        <v>6</v>
      </c>
      <c r="Q25" s="210">
        <v>6</v>
      </c>
      <c r="R25" s="210">
        <v>3</v>
      </c>
      <c r="S25" s="657"/>
      <c r="T25" s="657"/>
      <c r="U25" s="668" t="e">
        <f t="shared" si="4"/>
        <v>#DIV/0!</v>
      </c>
      <c r="V25" s="670" t="e">
        <f t="shared" si="5"/>
        <v>#DIV/0!</v>
      </c>
    </row>
    <row r="26" spans="1:22" ht="13.8" x14ac:dyDescent="0.3">
      <c r="A26" s="133"/>
      <c r="B26" s="762" t="s">
        <v>56</v>
      </c>
      <c r="C26" s="762">
        <f>SUM(C23:C25)</f>
        <v>35</v>
      </c>
      <c r="D26" s="3">
        <f>SUM(D23:D25)</f>
        <v>1</v>
      </c>
      <c r="E26" s="3">
        <f>SUM(E23:E25)</f>
        <v>0</v>
      </c>
      <c r="F26" s="843">
        <f>C26-D26+E26</f>
        <v>34</v>
      </c>
      <c r="G26" s="555">
        <f>'II trimestras'!G25</f>
        <v>29</v>
      </c>
      <c r="H26" s="841">
        <f t="shared" si="2"/>
        <v>5</v>
      </c>
      <c r="I26" s="762" t="s">
        <v>56</v>
      </c>
      <c r="J26" s="762">
        <f>SUM(J23:J25)</f>
        <v>3820</v>
      </c>
      <c r="K26" s="762">
        <f>SUM(K23:K25)</f>
        <v>96</v>
      </c>
      <c r="L26" s="762">
        <f t="shared" ref="L26:L31" si="11">SUM(J26:K26)</f>
        <v>3916</v>
      </c>
      <c r="M26" s="762" t="s">
        <v>56</v>
      </c>
      <c r="N26" s="848">
        <f t="shared" si="1"/>
        <v>115.17647058823529</v>
      </c>
      <c r="O26" s="762" t="s">
        <v>56</v>
      </c>
      <c r="P26" s="3">
        <f>SUM(P23:P25)</f>
        <v>19</v>
      </c>
      <c r="Q26" s="3">
        <f>SUM(Q23:Q25)</f>
        <v>23</v>
      </c>
      <c r="R26" s="3">
        <f>SUM(R23:R25)</f>
        <v>9</v>
      </c>
      <c r="S26" s="659">
        <f>SUM(S23:S25)</f>
        <v>0</v>
      </c>
      <c r="T26" s="659">
        <f>SUM(T23:T25)</f>
        <v>0</v>
      </c>
      <c r="U26" s="668">
        <f t="shared" si="4"/>
        <v>150</v>
      </c>
      <c r="V26" s="670">
        <f t="shared" si="5"/>
        <v>94.117647058823536</v>
      </c>
    </row>
    <row r="27" spans="1:22" ht="13.8" x14ac:dyDescent="0.3">
      <c r="A27" s="133"/>
      <c r="B27" s="840" t="s">
        <v>57</v>
      </c>
      <c r="C27" s="841">
        <f>'III trim.'!E48</f>
        <v>18</v>
      </c>
      <c r="D27" s="1">
        <v>1</v>
      </c>
      <c r="E27" s="1">
        <v>1</v>
      </c>
      <c r="F27" s="843">
        <f t="shared" si="8"/>
        <v>18</v>
      </c>
      <c r="G27" s="832">
        <v>10</v>
      </c>
      <c r="H27" s="841">
        <f t="shared" si="2"/>
        <v>8</v>
      </c>
      <c r="I27" s="840"/>
      <c r="J27" s="839">
        <f>'I trim'!I47+'II trimestras'!I48+'III trim.'!I48</f>
        <v>728</v>
      </c>
      <c r="K27" s="839">
        <f>'I trim'!J47+'II trimestras'!J48+'III trim.'!J48</f>
        <v>0</v>
      </c>
      <c r="L27" s="846">
        <f t="shared" ref="L27:L28" si="12">J27+K27</f>
        <v>728</v>
      </c>
      <c r="M27" s="840" t="s">
        <v>57</v>
      </c>
      <c r="N27" s="848">
        <f t="shared" si="1"/>
        <v>40.444444444444443</v>
      </c>
      <c r="O27" s="840" t="s">
        <v>57</v>
      </c>
      <c r="P27" s="949">
        <v>6</v>
      </c>
      <c r="Q27" s="949">
        <v>14</v>
      </c>
      <c r="R27" s="949"/>
      <c r="S27" s="950">
        <v>1</v>
      </c>
      <c r="T27" s="950"/>
      <c r="U27" s="668">
        <f t="shared" si="4"/>
        <v>111.11111111111111</v>
      </c>
      <c r="V27" s="670">
        <f t="shared" si="5"/>
        <v>77.777777777777771</v>
      </c>
    </row>
    <row r="28" spans="1:22" ht="13.8" x14ac:dyDescent="0.3">
      <c r="A28" s="133"/>
      <c r="B28" s="840" t="s">
        <v>58</v>
      </c>
      <c r="C28" s="841">
        <f>'III trim.'!E49</f>
        <v>20</v>
      </c>
      <c r="D28" s="1">
        <v>1</v>
      </c>
      <c r="E28" s="1">
        <v>1</v>
      </c>
      <c r="F28" s="843">
        <f t="shared" si="8"/>
        <v>20</v>
      </c>
      <c r="G28" s="832">
        <v>12</v>
      </c>
      <c r="H28" s="841">
        <f t="shared" si="2"/>
        <v>8</v>
      </c>
      <c r="I28" s="840"/>
      <c r="J28" s="839">
        <f>'I trim'!I48+'II trimestras'!I49+'III trim.'!I49</f>
        <v>1407</v>
      </c>
      <c r="K28" s="839">
        <f>'I trim'!J48+'II trimestras'!J49+'III trim.'!J49</f>
        <v>0</v>
      </c>
      <c r="L28" s="846">
        <f t="shared" si="12"/>
        <v>1407</v>
      </c>
      <c r="M28" s="840" t="s">
        <v>58</v>
      </c>
      <c r="N28" s="848">
        <f t="shared" si="1"/>
        <v>70.349999999999994</v>
      </c>
      <c r="O28" s="840" t="s">
        <v>58</v>
      </c>
      <c r="P28" s="949">
        <v>9</v>
      </c>
      <c r="Q28" s="949">
        <v>8</v>
      </c>
      <c r="R28" s="949">
        <v>2</v>
      </c>
      <c r="S28" s="950"/>
      <c r="T28" s="950"/>
      <c r="U28" s="668">
        <f t="shared" si="4"/>
        <v>95</v>
      </c>
      <c r="V28" s="670">
        <f t="shared" si="5"/>
        <v>50</v>
      </c>
    </row>
    <row r="29" spans="1:22" ht="13.8" x14ac:dyDescent="0.3">
      <c r="A29" s="133"/>
      <c r="B29" s="840"/>
      <c r="C29" s="841"/>
      <c r="D29" s="1"/>
      <c r="E29" s="1"/>
      <c r="F29" s="843"/>
      <c r="G29" s="832"/>
      <c r="H29" s="841"/>
      <c r="I29" s="840"/>
      <c r="J29" s="841"/>
      <c r="K29" s="841"/>
      <c r="L29" s="762"/>
      <c r="M29" s="840"/>
      <c r="N29" s="848"/>
      <c r="O29" s="840"/>
      <c r="P29" s="949"/>
      <c r="Q29" s="949"/>
      <c r="R29" s="949"/>
      <c r="S29" s="950"/>
      <c r="T29" s="657"/>
      <c r="U29" s="668"/>
      <c r="V29" s="670"/>
    </row>
    <row r="30" spans="1:22" ht="13.8" x14ac:dyDescent="0.3">
      <c r="A30" s="133"/>
      <c r="B30" s="3" t="s">
        <v>60</v>
      </c>
      <c r="C30" s="3">
        <f t="shared" ref="C30:H30" si="13">SUM(C27:C29)</f>
        <v>38</v>
      </c>
      <c r="D30" s="3">
        <f t="shared" si="13"/>
        <v>2</v>
      </c>
      <c r="E30" s="3">
        <f t="shared" si="13"/>
        <v>2</v>
      </c>
      <c r="F30" s="579">
        <f t="shared" si="13"/>
        <v>38</v>
      </c>
      <c r="G30" s="579">
        <f t="shared" si="13"/>
        <v>22</v>
      </c>
      <c r="H30" s="579">
        <f t="shared" si="13"/>
        <v>16</v>
      </c>
      <c r="I30" s="3" t="s">
        <v>60</v>
      </c>
      <c r="J30" s="579">
        <f>SUM(J27:J29)</f>
        <v>2135</v>
      </c>
      <c r="K30" s="579">
        <f>SUM(K27:K29)</f>
        <v>0</v>
      </c>
      <c r="L30" s="579">
        <f>SUM(L27:L29)</f>
        <v>2135</v>
      </c>
      <c r="M30" s="3" t="s">
        <v>60</v>
      </c>
      <c r="N30" s="658">
        <f t="shared" si="1"/>
        <v>56.184210526315788</v>
      </c>
      <c r="O30" s="3" t="s">
        <v>60</v>
      </c>
      <c r="P30" s="579">
        <f>SUM(P27:P29)</f>
        <v>15</v>
      </c>
      <c r="Q30" s="579">
        <f>SUM(Q27:Q29)</f>
        <v>22</v>
      </c>
      <c r="R30" s="579">
        <f>SUM(R27:R29)</f>
        <v>2</v>
      </c>
      <c r="S30" s="659">
        <f>SUM(S27:S29)</f>
        <v>1</v>
      </c>
      <c r="T30" s="659">
        <f>SUM(T27:T29)</f>
        <v>0</v>
      </c>
      <c r="U30" s="668">
        <f t="shared" si="4"/>
        <v>102.63157894736842</v>
      </c>
      <c r="V30" s="670">
        <f t="shared" si="5"/>
        <v>63.157894736842103</v>
      </c>
    </row>
    <row r="31" spans="1:22" ht="14.4" thickBot="1" x14ac:dyDescent="0.35">
      <c r="A31" s="133"/>
      <c r="B31" s="647" t="s">
        <v>61</v>
      </c>
      <c r="C31" s="648">
        <f>SUM(C30,C26,C22,C17)</f>
        <v>155</v>
      </c>
      <c r="D31" s="648">
        <f>SUM(D30,D26,D22,D17)</f>
        <v>3</v>
      </c>
      <c r="E31" s="648">
        <f>SUM(E30,E26,E22,E17)</f>
        <v>4</v>
      </c>
      <c r="F31" s="649">
        <f t="shared" si="8"/>
        <v>156</v>
      </c>
      <c r="G31" s="648">
        <f>SUM(G30,G26,G22,G17)</f>
        <v>104</v>
      </c>
      <c r="H31" s="648">
        <f>SUM(H30,H26,H22,H17)</f>
        <v>52</v>
      </c>
      <c r="I31" s="650" t="s">
        <v>61</v>
      </c>
      <c r="J31" s="648">
        <f>SUM(J30,J26,J22,J17)</f>
        <v>11848</v>
      </c>
      <c r="K31" s="648">
        <f>SUM(K30,K26,K22,K17)</f>
        <v>543</v>
      </c>
      <c r="L31" s="651">
        <f t="shared" si="11"/>
        <v>12391</v>
      </c>
      <c r="M31" s="652" t="s">
        <v>61</v>
      </c>
      <c r="N31" s="653">
        <f t="shared" si="1"/>
        <v>79.429487179487182</v>
      </c>
      <c r="O31" s="654" t="s">
        <v>61</v>
      </c>
      <c r="P31" s="648">
        <f>SUM(P30,P26,P22,P17)</f>
        <v>63</v>
      </c>
      <c r="Q31" s="648">
        <f>SUM(Q30,Q26,Q22,Q17)</f>
        <v>89</v>
      </c>
      <c r="R31" s="648">
        <f>SUM(R30,R26,R22,R17)</f>
        <v>32</v>
      </c>
      <c r="S31" s="655">
        <f>S17+S22+S26+S30</f>
        <v>3</v>
      </c>
      <c r="T31" s="656">
        <f>T17+T22+T26+T30</f>
        <v>0</v>
      </c>
      <c r="U31" s="669">
        <f t="shared" si="4"/>
        <v>117.94871794871794</v>
      </c>
      <c r="V31" s="670">
        <f t="shared" si="5"/>
        <v>77.564102564102569</v>
      </c>
    </row>
    <row r="33" spans="2:29" ht="13.8" thickBot="1" x14ac:dyDescent="0.3"/>
    <row r="34" spans="2:29" ht="14.4" thickBot="1" x14ac:dyDescent="0.35">
      <c r="B34" s="739" t="s">
        <v>0</v>
      </c>
      <c r="C34" s="705" t="s">
        <v>1</v>
      </c>
      <c r="D34" s="28" t="s">
        <v>2</v>
      </c>
      <c r="E34" s="28" t="s">
        <v>3</v>
      </c>
      <c r="F34" s="702" t="s">
        <v>238</v>
      </c>
      <c r="G34" s="48" t="s">
        <v>63</v>
      </c>
      <c r="H34" s="49"/>
      <c r="I34" s="30"/>
      <c r="J34" s="30"/>
      <c r="K34" s="30" t="s">
        <v>5</v>
      </c>
      <c r="L34" s="30"/>
      <c r="M34" s="31"/>
      <c r="N34" s="28" t="s">
        <v>0</v>
      </c>
      <c r="O34" s="28" t="s">
        <v>0</v>
      </c>
      <c r="P34" s="29"/>
      <c r="Q34" s="30" t="s">
        <v>6</v>
      </c>
      <c r="R34" s="30"/>
      <c r="S34" s="30"/>
      <c r="T34" s="32"/>
      <c r="U34" s="33" t="s">
        <v>0</v>
      </c>
      <c r="V34" s="34"/>
      <c r="W34" s="35" t="s">
        <v>101</v>
      </c>
      <c r="X34" s="36"/>
      <c r="Y34" s="37"/>
      <c r="Z34" s="38" t="s">
        <v>170</v>
      </c>
      <c r="AA34" s="38"/>
      <c r="AB34" s="38"/>
      <c r="AC34" s="39" t="s">
        <v>0</v>
      </c>
    </row>
    <row r="35" spans="2:29" ht="14.4" thickBot="1" x14ac:dyDescent="0.35">
      <c r="B35" s="740"/>
      <c r="C35" s="706" t="s">
        <v>9</v>
      </c>
      <c r="D35" s="42"/>
      <c r="E35" s="42"/>
      <c r="F35" s="703" t="s">
        <v>10</v>
      </c>
      <c r="G35" s="56" t="s">
        <v>64</v>
      </c>
      <c r="H35" s="794" t="s">
        <v>65</v>
      </c>
      <c r="I35" s="965" t="s">
        <v>11</v>
      </c>
      <c r="J35" s="967" t="s">
        <v>223</v>
      </c>
      <c r="K35" s="968" t="s">
        <v>224</v>
      </c>
      <c r="L35" s="968" t="s">
        <v>14</v>
      </c>
      <c r="M35" s="44"/>
      <c r="N35" s="706"/>
      <c r="O35" s="706"/>
      <c r="P35" s="51" t="s">
        <v>11</v>
      </c>
      <c r="Q35" s="937" t="s">
        <v>223</v>
      </c>
      <c r="R35" s="43" t="s">
        <v>224</v>
      </c>
      <c r="S35" s="43" t="s">
        <v>14</v>
      </c>
      <c r="T35" s="44"/>
      <c r="U35" s="703"/>
      <c r="V35" s="721" t="s">
        <v>41</v>
      </c>
      <c r="W35" s="722" t="s">
        <v>102</v>
      </c>
      <c r="X35" s="723" t="s">
        <v>42</v>
      </c>
      <c r="Y35" s="731" t="s">
        <v>0</v>
      </c>
      <c r="Z35" s="45" t="s">
        <v>16</v>
      </c>
      <c r="AA35" s="46" t="s">
        <v>17</v>
      </c>
      <c r="AB35" s="737" t="s">
        <v>18</v>
      </c>
      <c r="AC35" s="47"/>
    </row>
    <row r="36" spans="2:29" ht="13.8" x14ac:dyDescent="0.3">
      <c r="B36" s="741" t="s">
        <v>20</v>
      </c>
      <c r="C36" s="816">
        <v>28</v>
      </c>
      <c r="D36" s="660">
        <v>1</v>
      </c>
      <c r="E36" s="10"/>
      <c r="F36" s="962">
        <f>C36-D36+E36</f>
        <v>27</v>
      </c>
      <c r="G36" s="947">
        <v>12</v>
      </c>
      <c r="H36" s="948">
        <v>15</v>
      </c>
      <c r="I36" s="939">
        <v>6</v>
      </c>
      <c r="J36" s="660">
        <v>13</v>
      </c>
      <c r="K36" s="660">
        <v>8</v>
      </c>
      <c r="L36" s="660"/>
      <c r="M36" s="10"/>
      <c r="N36" s="707" t="s">
        <v>20</v>
      </c>
      <c r="O36" s="707" t="s">
        <v>20</v>
      </c>
      <c r="P36" s="714">
        <f>I36*100/F36</f>
        <v>22.222222222222221</v>
      </c>
      <c r="Q36" s="714">
        <f>J36*100/F36</f>
        <v>48.148148148148145</v>
      </c>
      <c r="R36" s="714">
        <f>K36*100/F36</f>
        <v>29.62962962962963</v>
      </c>
      <c r="S36" s="714">
        <f>L36*100/F36</f>
        <v>0</v>
      </c>
      <c r="T36" s="715">
        <f>M36*100/F36</f>
        <v>0</v>
      </c>
      <c r="U36" s="724" t="s">
        <v>20</v>
      </c>
      <c r="V36" s="725">
        <f>(I36+J36+K36)*100/F36</f>
        <v>100</v>
      </c>
      <c r="W36" s="726">
        <f>(I36+J36)*100/F36</f>
        <v>70.370370370370367</v>
      </c>
      <c r="X36" s="726">
        <f>(L36+M36)*100/F36</f>
        <v>0</v>
      </c>
      <c r="Y36" s="732" t="s">
        <v>20</v>
      </c>
      <c r="Z36" s="816">
        <f>'I trim'!Y6+'II trimestras'!Y6+'III trim.'!Y6</f>
        <v>1355</v>
      </c>
      <c r="AA36" s="816">
        <f>'I trim'!Z6+'II trimestras'!Z6+'III trim.'!Z6</f>
        <v>27</v>
      </c>
      <c r="AB36" s="738">
        <f>SUM(Z36:AA36)</f>
        <v>1382</v>
      </c>
      <c r="AC36" s="12" t="s">
        <v>20</v>
      </c>
    </row>
    <row r="37" spans="2:29" ht="13.8" x14ac:dyDescent="0.3">
      <c r="B37" s="742" t="s">
        <v>21</v>
      </c>
      <c r="C37" s="816">
        <v>29</v>
      </c>
      <c r="D37" s="1">
        <v>1</v>
      </c>
      <c r="E37" s="16"/>
      <c r="F37" s="962">
        <f>C37-D37+E37</f>
        <v>28</v>
      </c>
      <c r="G37" s="947">
        <v>10</v>
      </c>
      <c r="H37" s="948">
        <f>F37-G37</f>
        <v>18</v>
      </c>
      <c r="I37" s="938">
        <v>2</v>
      </c>
      <c r="J37" s="1">
        <v>13</v>
      </c>
      <c r="K37" s="1">
        <v>13</v>
      </c>
      <c r="L37" s="1"/>
      <c r="M37" s="16"/>
      <c r="N37" s="708" t="s">
        <v>21</v>
      </c>
      <c r="O37" s="708" t="s">
        <v>21</v>
      </c>
      <c r="P37" s="714">
        <f>I37*100/F37</f>
        <v>7.1428571428571432</v>
      </c>
      <c r="Q37" s="716">
        <f>J37*100/F37</f>
        <v>46.428571428571431</v>
      </c>
      <c r="R37" s="716">
        <f t="shared" ref="R37:R56" si="14">K37*100/F37</f>
        <v>46.428571428571431</v>
      </c>
      <c r="S37" s="716">
        <f t="shared" ref="S37:S56" si="15">L37*100/F37</f>
        <v>0</v>
      </c>
      <c r="T37" s="717">
        <f t="shared" ref="T37:T56" si="16">M37*100/F37</f>
        <v>0</v>
      </c>
      <c r="U37" s="727" t="s">
        <v>21</v>
      </c>
      <c r="V37" s="728">
        <f t="shared" ref="V37:V56" si="17">(I37+J37+K37)*100/F37</f>
        <v>100</v>
      </c>
      <c r="W37" s="729">
        <f t="shared" ref="W37:W56" si="18">(I37+J37)*100/F37</f>
        <v>53.571428571428569</v>
      </c>
      <c r="X37" s="729">
        <f t="shared" ref="X37:X56" si="19">(L37+M37)*100/F37</f>
        <v>0</v>
      </c>
      <c r="Y37" s="708" t="s">
        <v>21</v>
      </c>
      <c r="Z37" s="816">
        <f>'I trim'!Y7+'II trimestras'!Y7+'III trim.'!Y7</f>
        <v>1256</v>
      </c>
      <c r="AA37" s="816">
        <f>'I trim'!Z7+'II trimestras'!Z7+'III trim.'!Z7</f>
        <v>155</v>
      </c>
      <c r="AB37" s="738">
        <f>SUM(Z37:AA37)</f>
        <v>1411</v>
      </c>
      <c r="AC37" s="17" t="s">
        <v>21</v>
      </c>
    </row>
    <row r="38" spans="2:29" ht="13.8" x14ac:dyDescent="0.3">
      <c r="B38" s="742"/>
      <c r="C38" s="816"/>
      <c r="D38" s="16"/>
      <c r="E38" s="16"/>
      <c r="F38" s="962"/>
      <c r="G38" s="947"/>
      <c r="H38" s="796"/>
      <c r="I38" s="938"/>
      <c r="J38" s="1"/>
      <c r="K38" s="1"/>
      <c r="L38" s="1"/>
      <c r="M38" s="16"/>
      <c r="N38" s="708"/>
      <c r="O38" s="708"/>
      <c r="P38" s="716"/>
      <c r="Q38" s="716"/>
      <c r="R38" s="716"/>
      <c r="S38" s="716"/>
      <c r="T38" s="717"/>
      <c r="U38" s="727"/>
      <c r="V38" s="728"/>
      <c r="W38" s="729"/>
      <c r="X38" s="729"/>
      <c r="Y38" s="708"/>
      <c r="Z38" s="817"/>
      <c r="AA38" s="817"/>
      <c r="AB38" s="738"/>
      <c r="AC38" s="17"/>
    </row>
    <row r="39" spans="2:29" ht="13.8" x14ac:dyDescent="0.3">
      <c r="B39" s="742"/>
      <c r="C39" s="816"/>
      <c r="D39" s="16"/>
      <c r="E39" s="16"/>
      <c r="F39" s="962"/>
      <c r="G39" s="777"/>
      <c r="H39" s="796"/>
      <c r="I39" s="938"/>
      <c r="J39" s="1"/>
      <c r="K39" s="1"/>
      <c r="L39" s="1"/>
      <c r="M39" s="16"/>
      <c r="N39" s="708"/>
      <c r="O39" s="708"/>
      <c r="P39" s="716"/>
      <c r="Q39" s="716"/>
      <c r="R39" s="716"/>
      <c r="S39" s="716"/>
      <c r="T39" s="717"/>
      <c r="U39" s="727"/>
      <c r="V39" s="728"/>
      <c r="W39" s="729"/>
      <c r="X39" s="729"/>
      <c r="Y39" s="708"/>
      <c r="Z39" s="817"/>
      <c r="AA39" s="817"/>
      <c r="AB39" s="738"/>
      <c r="AC39" s="17"/>
    </row>
    <row r="40" spans="2:29" ht="13.8" x14ac:dyDescent="0.3">
      <c r="B40" s="743" t="s">
        <v>24</v>
      </c>
      <c r="C40" s="709">
        <f>SUM(C36:C39)</f>
        <v>57</v>
      </c>
      <c r="D40" s="20">
        <f>SUM(D36:D39)</f>
        <v>2</v>
      </c>
      <c r="E40" s="20">
        <f>SUM(E36:E39)</f>
        <v>0</v>
      </c>
      <c r="F40" s="962">
        <f>C40-D40+E40</f>
        <v>55</v>
      </c>
      <c r="G40" s="19">
        <f t="shared" ref="G40:M40" si="20">SUM(G36:G39)</f>
        <v>22</v>
      </c>
      <c r="H40" s="807">
        <f t="shared" si="20"/>
        <v>33</v>
      </c>
      <c r="I40" s="82">
        <f t="shared" si="20"/>
        <v>8</v>
      </c>
      <c r="J40" s="82">
        <f t="shared" si="20"/>
        <v>26</v>
      </c>
      <c r="K40" s="82">
        <f t="shared" si="20"/>
        <v>21</v>
      </c>
      <c r="L40" s="82">
        <f t="shared" si="20"/>
        <v>0</v>
      </c>
      <c r="M40" s="54">
        <f t="shared" si="20"/>
        <v>0</v>
      </c>
      <c r="N40" s="709" t="s">
        <v>24</v>
      </c>
      <c r="O40" s="709" t="s">
        <v>24</v>
      </c>
      <c r="P40" s="716">
        <f t="shared" ref="P40:P56" si="21">I40*100/F40</f>
        <v>14.545454545454545</v>
      </c>
      <c r="Q40" s="716">
        <f t="shared" ref="Q40:Q56" si="22">J40*100/F40</f>
        <v>47.272727272727273</v>
      </c>
      <c r="R40" s="716">
        <f t="shared" si="14"/>
        <v>38.18181818181818</v>
      </c>
      <c r="S40" s="716">
        <f t="shared" si="15"/>
        <v>0</v>
      </c>
      <c r="T40" s="717">
        <f t="shared" si="16"/>
        <v>0</v>
      </c>
      <c r="U40" s="730" t="s">
        <v>24</v>
      </c>
      <c r="V40" s="728">
        <f t="shared" si="17"/>
        <v>100</v>
      </c>
      <c r="W40" s="729">
        <f t="shared" si="18"/>
        <v>61.81818181818182</v>
      </c>
      <c r="X40" s="729">
        <f t="shared" si="19"/>
        <v>0</v>
      </c>
      <c r="Y40" s="709" t="s">
        <v>24</v>
      </c>
      <c r="Z40" s="709">
        <f>SUM(Z36:Z39)</f>
        <v>2611</v>
      </c>
      <c r="AA40" s="709">
        <f>SUM(AA36:AA39)</f>
        <v>182</v>
      </c>
      <c r="AB40" s="738">
        <f t="shared" ref="AB40:AB56" si="23">SUM(Z40:AA40)</f>
        <v>2793</v>
      </c>
      <c r="AC40" s="20" t="s">
        <v>24</v>
      </c>
    </row>
    <row r="41" spans="2:29" ht="13.8" x14ac:dyDescent="0.3">
      <c r="B41" s="742" t="s">
        <v>25</v>
      </c>
      <c r="C41" s="817">
        <f>'III trim.'!E11</f>
        <v>24</v>
      </c>
      <c r="D41" s="16"/>
      <c r="E41" s="16"/>
      <c r="F41" s="962">
        <f t="shared" ref="F41:F56" si="24">C41-D41+E41</f>
        <v>24</v>
      </c>
      <c r="G41" s="947">
        <v>12</v>
      </c>
      <c r="H41" s="948">
        <v>14</v>
      </c>
      <c r="I41" s="938">
        <v>1</v>
      </c>
      <c r="J41" s="1">
        <v>10</v>
      </c>
      <c r="K41" s="1">
        <v>15</v>
      </c>
      <c r="L41" s="1"/>
      <c r="M41" s="16"/>
      <c r="N41" s="708" t="s">
        <v>25</v>
      </c>
      <c r="O41" s="708" t="s">
        <v>25</v>
      </c>
      <c r="P41" s="716">
        <f t="shared" si="21"/>
        <v>4.166666666666667</v>
      </c>
      <c r="Q41" s="716">
        <f t="shared" si="22"/>
        <v>41.666666666666664</v>
      </c>
      <c r="R41" s="716">
        <f t="shared" si="14"/>
        <v>62.5</v>
      </c>
      <c r="S41" s="716">
        <f t="shared" si="15"/>
        <v>0</v>
      </c>
      <c r="T41" s="717">
        <f t="shared" si="16"/>
        <v>0</v>
      </c>
      <c r="U41" s="727" t="s">
        <v>25</v>
      </c>
      <c r="V41" s="728">
        <f t="shared" si="17"/>
        <v>108.33333333333333</v>
      </c>
      <c r="W41" s="729">
        <f t="shared" si="18"/>
        <v>45.833333333333336</v>
      </c>
      <c r="X41" s="729">
        <f t="shared" si="19"/>
        <v>0</v>
      </c>
      <c r="Y41" s="708" t="s">
        <v>25</v>
      </c>
      <c r="Z41" s="816">
        <f>'I trim'!Y11+'II trimestras'!Y11+'III trim.'!Y11</f>
        <v>1163</v>
      </c>
      <c r="AA41" s="816">
        <f>'I trim'!Z11+'II trimestras'!Z11+'III trim.'!Z11</f>
        <v>101</v>
      </c>
      <c r="AB41" s="738">
        <f t="shared" si="23"/>
        <v>1264</v>
      </c>
      <c r="AC41" s="17" t="s">
        <v>25</v>
      </c>
    </row>
    <row r="42" spans="2:29" ht="13.8" x14ac:dyDescent="0.3">
      <c r="B42" s="742" t="s">
        <v>26</v>
      </c>
      <c r="C42" s="817">
        <v>27</v>
      </c>
      <c r="D42" s="1">
        <v>2</v>
      </c>
      <c r="E42" s="16"/>
      <c r="F42" s="962">
        <f t="shared" si="24"/>
        <v>25</v>
      </c>
      <c r="G42" s="947">
        <v>11</v>
      </c>
      <c r="H42" s="948">
        <v>14</v>
      </c>
      <c r="I42" s="938">
        <v>1</v>
      </c>
      <c r="J42" s="1">
        <v>10</v>
      </c>
      <c r="K42" s="1">
        <v>14</v>
      </c>
      <c r="L42" s="1"/>
      <c r="M42" s="16"/>
      <c r="N42" s="708" t="s">
        <v>26</v>
      </c>
      <c r="O42" s="708" t="s">
        <v>26</v>
      </c>
      <c r="P42" s="716">
        <f t="shared" si="21"/>
        <v>4</v>
      </c>
      <c r="Q42" s="716">
        <f t="shared" si="22"/>
        <v>40</v>
      </c>
      <c r="R42" s="716">
        <f t="shared" si="14"/>
        <v>56</v>
      </c>
      <c r="S42" s="716">
        <f t="shared" si="15"/>
        <v>0</v>
      </c>
      <c r="T42" s="717">
        <f t="shared" si="16"/>
        <v>0</v>
      </c>
      <c r="U42" s="727" t="s">
        <v>26</v>
      </c>
      <c r="V42" s="728">
        <f t="shared" si="17"/>
        <v>100</v>
      </c>
      <c r="W42" s="729">
        <f t="shared" si="18"/>
        <v>44</v>
      </c>
      <c r="X42" s="729">
        <f t="shared" si="19"/>
        <v>0</v>
      </c>
      <c r="Y42" s="708" t="s">
        <v>26</v>
      </c>
      <c r="Z42" s="816">
        <f>'I trim'!Y12+'II trimestras'!Y12+'III trim.'!Y12</f>
        <v>1581</v>
      </c>
      <c r="AA42" s="816">
        <f>'I trim'!Z12+'II trimestras'!Z12+'III trim.'!Z12</f>
        <v>231</v>
      </c>
      <c r="AB42" s="738">
        <f t="shared" si="23"/>
        <v>1812</v>
      </c>
      <c r="AC42" s="17" t="s">
        <v>26</v>
      </c>
    </row>
    <row r="43" spans="2:29" ht="13.8" x14ac:dyDescent="0.3">
      <c r="B43" s="742"/>
      <c r="C43" s="817"/>
      <c r="D43" s="16"/>
      <c r="E43" s="16"/>
      <c r="F43" s="962"/>
      <c r="G43" s="777"/>
      <c r="H43" s="796"/>
      <c r="I43" s="938"/>
      <c r="J43" s="1"/>
      <c r="K43" s="1"/>
      <c r="L43" s="1"/>
      <c r="M43" s="16"/>
      <c r="N43" s="708"/>
      <c r="O43" s="708"/>
      <c r="P43" s="716"/>
      <c r="Q43" s="716"/>
      <c r="R43" s="716"/>
      <c r="S43" s="716"/>
      <c r="T43" s="717"/>
      <c r="U43" s="727"/>
      <c r="V43" s="728"/>
      <c r="W43" s="729"/>
      <c r="X43" s="729"/>
      <c r="Y43" s="708"/>
      <c r="Z43" s="816"/>
      <c r="AA43" s="817"/>
      <c r="AB43" s="738"/>
      <c r="AC43" s="17"/>
    </row>
    <row r="44" spans="2:29" ht="13.8" x14ac:dyDescent="0.3">
      <c r="B44" s="818"/>
      <c r="C44" s="817"/>
      <c r="D44" s="16"/>
      <c r="E44" s="16"/>
      <c r="F44" s="962"/>
      <c r="G44" s="777"/>
      <c r="H44" s="796"/>
      <c r="I44" s="938"/>
      <c r="J44" s="1"/>
      <c r="K44" s="1"/>
      <c r="L44" s="1"/>
      <c r="M44" s="16"/>
      <c r="N44" s="708"/>
      <c r="O44" s="708"/>
      <c r="P44" s="716"/>
      <c r="Q44" s="716"/>
      <c r="R44" s="716"/>
      <c r="S44" s="716"/>
      <c r="T44" s="717"/>
      <c r="U44" s="727"/>
      <c r="V44" s="728"/>
      <c r="W44" s="729"/>
      <c r="X44" s="729"/>
      <c r="Y44" s="708"/>
      <c r="Z44" s="817"/>
      <c r="AA44" s="817"/>
      <c r="AB44" s="738"/>
      <c r="AC44" s="17"/>
    </row>
    <row r="45" spans="2:29" ht="13.8" x14ac:dyDescent="0.3">
      <c r="B45" s="743" t="s">
        <v>30</v>
      </c>
      <c r="C45" s="709">
        <f>SUM(C41:C44)</f>
        <v>51</v>
      </c>
      <c r="D45" s="20">
        <f>SUM(D41:D44)</f>
        <v>2</v>
      </c>
      <c r="E45" s="20">
        <f>SUM(E41:E44)</f>
        <v>0</v>
      </c>
      <c r="F45" s="962">
        <f t="shared" si="24"/>
        <v>49</v>
      </c>
      <c r="G45" s="19">
        <f t="shared" ref="G45:M45" si="25">SUM(G41:G44)</f>
        <v>23</v>
      </c>
      <c r="H45" s="807">
        <f t="shared" si="25"/>
        <v>28</v>
      </c>
      <c r="I45" s="82">
        <f t="shared" si="25"/>
        <v>2</v>
      </c>
      <c r="J45" s="82">
        <f t="shared" si="25"/>
        <v>20</v>
      </c>
      <c r="K45" s="82">
        <f t="shared" si="25"/>
        <v>29</v>
      </c>
      <c r="L45" s="82">
        <f t="shared" si="25"/>
        <v>0</v>
      </c>
      <c r="M45" s="54">
        <f t="shared" si="25"/>
        <v>0</v>
      </c>
      <c r="N45" s="709" t="s">
        <v>30</v>
      </c>
      <c r="O45" s="709" t="s">
        <v>30</v>
      </c>
      <c r="P45" s="716">
        <f t="shared" si="21"/>
        <v>4.0816326530612246</v>
      </c>
      <c r="Q45" s="716">
        <f t="shared" si="22"/>
        <v>40.816326530612244</v>
      </c>
      <c r="R45" s="716">
        <f t="shared" si="14"/>
        <v>59.183673469387756</v>
      </c>
      <c r="S45" s="716">
        <f t="shared" si="15"/>
        <v>0</v>
      </c>
      <c r="T45" s="717">
        <f t="shared" si="16"/>
        <v>0</v>
      </c>
      <c r="U45" s="730" t="s">
        <v>30</v>
      </c>
      <c r="V45" s="728">
        <f t="shared" si="17"/>
        <v>104.08163265306122</v>
      </c>
      <c r="W45" s="729">
        <f t="shared" si="18"/>
        <v>44.897959183673471</v>
      </c>
      <c r="X45" s="729">
        <f t="shared" si="19"/>
        <v>0</v>
      </c>
      <c r="Y45" s="709" t="s">
        <v>30</v>
      </c>
      <c r="Z45" s="709">
        <f>SUM(Z41:Z44)</f>
        <v>2744</v>
      </c>
      <c r="AA45" s="709">
        <f>SUM(AA41:AA44)</f>
        <v>332</v>
      </c>
      <c r="AB45" s="738">
        <f t="shared" si="23"/>
        <v>3076</v>
      </c>
      <c r="AC45" s="20" t="s">
        <v>30</v>
      </c>
    </row>
    <row r="46" spans="2:29" ht="13.8" x14ac:dyDescent="0.3">
      <c r="B46" s="742" t="s">
        <v>29</v>
      </c>
      <c r="C46" s="817">
        <f>'III trim.'!E16</f>
        <v>26</v>
      </c>
      <c r="D46" s="16"/>
      <c r="E46" s="16"/>
      <c r="F46" s="962">
        <f t="shared" si="24"/>
        <v>26</v>
      </c>
      <c r="G46" s="947">
        <v>13</v>
      </c>
      <c r="H46" s="948">
        <v>14</v>
      </c>
      <c r="I46" s="938">
        <v>2</v>
      </c>
      <c r="J46" s="1">
        <v>11</v>
      </c>
      <c r="K46" s="1">
        <v>13</v>
      </c>
      <c r="L46" s="1">
        <v>1</v>
      </c>
      <c r="M46" s="16"/>
      <c r="N46" s="708" t="s">
        <v>29</v>
      </c>
      <c r="O46" s="708" t="s">
        <v>29</v>
      </c>
      <c r="P46" s="716">
        <f t="shared" si="21"/>
        <v>7.6923076923076925</v>
      </c>
      <c r="Q46" s="716">
        <f t="shared" si="22"/>
        <v>42.307692307692307</v>
      </c>
      <c r="R46" s="716">
        <f t="shared" si="14"/>
        <v>50</v>
      </c>
      <c r="S46" s="716">
        <f t="shared" si="15"/>
        <v>3.8461538461538463</v>
      </c>
      <c r="T46" s="717">
        <f t="shared" si="16"/>
        <v>0</v>
      </c>
      <c r="U46" s="727" t="s">
        <v>29</v>
      </c>
      <c r="V46" s="728">
        <f t="shared" si="17"/>
        <v>100</v>
      </c>
      <c r="W46" s="729">
        <f t="shared" si="18"/>
        <v>50</v>
      </c>
      <c r="X46" s="729">
        <f t="shared" si="19"/>
        <v>3.8461538461538463</v>
      </c>
      <c r="Y46" s="708" t="s">
        <v>29</v>
      </c>
      <c r="Z46" s="816">
        <f>'I trim'!Y16+'II trimestras'!Y16+'III trim.'!Y16</f>
        <v>1275</v>
      </c>
      <c r="AA46" s="816">
        <f>'I trim'!Z16+'II trimestras'!Z16+'III trim.'!Z16</f>
        <v>381</v>
      </c>
      <c r="AB46" s="738">
        <f t="shared" si="23"/>
        <v>1656</v>
      </c>
      <c r="AC46" s="17" t="s">
        <v>29</v>
      </c>
    </row>
    <row r="47" spans="2:29" ht="13.8" x14ac:dyDescent="0.3">
      <c r="B47" s="742" t="s">
        <v>31</v>
      </c>
      <c r="C47" s="817">
        <v>25</v>
      </c>
      <c r="D47" s="16"/>
      <c r="E47" s="1">
        <v>1</v>
      </c>
      <c r="F47" s="962">
        <f t="shared" si="24"/>
        <v>26</v>
      </c>
      <c r="G47" s="947">
        <v>12</v>
      </c>
      <c r="H47" s="948">
        <v>14</v>
      </c>
      <c r="I47" s="938"/>
      <c r="J47" s="1">
        <v>10</v>
      </c>
      <c r="K47" s="1">
        <v>14</v>
      </c>
      <c r="L47" s="1">
        <v>2</v>
      </c>
      <c r="M47" s="16"/>
      <c r="N47" s="708" t="s">
        <v>31</v>
      </c>
      <c r="O47" s="708" t="s">
        <v>31</v>
      </c>
      <c r="P47" s="716">
        <f t="shared" si="21"/>
        <v>0</v>
      </c>
      <c r="Q47" s="716">
        <f t="shared" si="22"/>
        <v>38.46153846153846</v>
      </c>
      <c r="R47" s="716">
        <f t="shared" si="14"/>
        <v>53.846153846153847</v>
      </c>
      <c r="S47" s="716">
        <f t="shared" si="15"/>
        <v>7.6923076923076925</v>
      </c>
      <c r="T47" s="717">
        <f t="shared" si="16"/>
        <v>0</v>
      </c>
      <c r="U47" s="727" t="s">
        <v>31</v>
      </c>
      <c r="V47" s="728">
        <f t="shared" si="17"/>
        <v>92.307692307692307</v>
      </c>
      <c r="W47" s="729">
        <f t="shared" si="18"/>
        <v>38.46153846153846</v>
      </c>
      <c r="X47" s="729">
        <f t="shared" si="19"/>
        <v>7.6923076923076925</v>
      </c>
      <c r="Y47" s="708" t="s">
        <v>31</v>
      </c>
      <c r="Z47" s="816">
        <f>'I trim'!Y17+'II trimestras'!Y17+'III trim.'!Y17</f>
        <v>2104</v>
      </c>
      <c r="AA47" s="816">
        <f>'I trim'!Z17+'II trimestras'!Z17+'III trim.'!Z17</f>
        <v>463</v>
      </c>
      <c r="AB47" s="738">
        <f t="shared" si="23"/>
        <v>2567</v>
      </c>
      <c r="AC47" s="17" t="s">
        <v>31</v>
      </c>
    </row>
    <row r="48" spans="2:29" ht="13.8" x14ac:dyDescent="0.3">
      <c r="B48" s="742"/>
      <c r="C48" s="817"/>
      <c r="D48" s="16"/>
      <c r="E48" s="16"/>
      <c r="F48" s="962"/>
      <c r="G48" s="777"/>
      <c r="H48" s="796"/>
      <c r="I48" s="938"/>
      <c r="J48" s="1"/>
      <c r="K48" s="1"/>
      <c r="L48" s="1"/>
      <c r="M48" s="16"/>
      <c r="N48" s="708"/>
      <c r="O48" s="708"/>
      <c r="P48" s="716"/>
      <c r="Q48" s="716"/>
      <c r="R48" s="716"/>
      <c r="S48" s="716"/>
      <c r="T48" s="717"/>
      <c r="U48" s="727"/>
      <c r="V48" s="728"/>
      <c r="W48" s="729"/>
      <c r="X48" s="729"/>
      <c r="Y48" s="708"/>
      <c r="Z48" s="817"/>
      <c r="AA48" s="817"/>
      <c r="AB48" s="738"/>
      <c r="AC48" s="17"/>
    </row>
    <row r="49" spans="2:29" ht="13.8" x14ac:dyDescent="0.3">
      <c r="B49" s="742"/>
      <c r="C49" s="817"/>
      <c r="D49" s="16"/>
      <c r="E49" s="16"/>
      <c r="F49" s="962"/>
      <c r="G49" s="777"/>
      <c r="H49" s="796"/>
      <c r="I49" s="938"/>
      <c r="J49" s="1"/>
      <c r="K49" s="1"/>
      <c r="L49" s="1"/>
      <c r="M49" s="16"/>
      <c r="N49" s="708"/>
      <c r="O49" s="708"/>
      <c r="P49" s="716"/>
      <c r="Q49" s="716"/>
      <c r="R49" s="716"/>
      <c r="S49" s="716"/>
      <c r="T49" s="717"/>
      <c r="U49" s="727"/>
      <c r="V49" s="728"/>
      <c r="W49" s="729"/>
      <c r="X49" s="729"/>
      <c r="Y49" s="708"/>
      <c r="Z49" s="817"/>
      <c r="AA49" s="817"/>
      <c r="AB49" s="738"/>
      <c r="AC49" s="17"/>
    </row>
    <row r="50" spans="2:29" ht="13.8" x14ac:dyDescent="0.3">
      <c r="B50" s="743" t="s">
        <v>37</v>
      </c>
      <c r="C50" s="709">
        <f>SUM(C46:C49)</f>
        <v>51</v>
      </c>
      <c r="D50" s="20">
        <f>SUM(D46:D49)</f>
        <v>0</v>
      </c>
      <c r="E50" s="20">
        <f>SUM(E46:E49)</f>
        <v>1</v>
      </c>
      <c r="F50" s="962">
        <f t="shared" si="24"/>
        <v>52</v>
      </c>
      <c r="G50" s="19">
        <f t="shared" ref="G50:M50" si="26">SUM(G46:G49)</f>
        <v>25</v>
      </c>
      <c r="H50" s="807">
        <f t="shared" si="26"/>
        <v>28</v>
      </c>
      <c r="I50" s="82">
        <f t="shared" si="26"/>
        <v>2</v>
      </c>
      <c r="J50" s="82">
        <f t="shared" si="26"/>
        <v>21</v>
      </c>
      <c r="K50" s="82">
        <f t="shared" si="26"/>
        <v>27</v>
      </c>
      <c r="L50" s="82">
        <f t="shared" si="26"/>
        <v>3</v>
      </c>
      <c r="M50" s="54">
        <f t="shared" si="26"/>
        <v>0</v>
      </c>
      <c r="N50" s="709" t="s">
        <v>37</v>
      </c>
      <c r="O50" s="709" t="s">
        <v>37</v>
      </c>
      <c r="P50" s="716">
        <f t="shared" si="21"/>
        <v>3.8461538461538463</v>
      </c>
      <c r="Q50" s="716">
        <f t="shared" si="22"/>
        <v>40.384615384615387</v>
      </c>
      <c r="R50" s="716">
        <f t="shared" si="14"/>
        <v>51.92307692307692</v>
      </c>
      <c r="S50" s="716">
        <f t="shared" si="15"/>
        <v>5.7692307692307692</v>
      </c>
      <c r="T50" s="717">
        <f t="shared" si="16"/>
        <v>0</v>
      </c>
      <c r="U50" s="730" t="s">
        <v>37</v>
      </c>
      <c r="V50" s="728">
        <f t="shared" si="17"/>
        <v>96.15384615384616</v>
      </c>
      <c r="W50" s="729">
        <f t="shared" si="18"/>
        <v>44.230769230769234</v>
      </c>
      <c r="X50" s="729">
        <f t="shared" si="19"/>
        <v>5.7692307692307692</v>
      </c>
      <c r="Y50" s="709" t="s">
        <v>37</v>
      </c>
      <c r="Z50" s="709">
        <f>SUM(Z46:Z49)</f>
        <v>3379</v>
      </c>
      <c r="AA50" s="709">
        <f>SUM(AA46:AA49)</f>
        <v>844</v>
      </c>
      <c r="AB50" s="738">
        <f t="shared" si="23"/>
        <v>4223</v>
      </c>
      <c r="AC50" s="20" t="s">
        <v>37</v>
      </c>
    </row>
    <row r="51" spans="2:29" ht="13.8" x14ac:dyDescent="0.3">
      <c r="B51" s="742" t="s">
        <v>35</v>
      </c>
      <c r="C51" s="817">
        <v>25</v>
      </c>
      <c r="D51" s="1">
        <v>1</v>
      </c>
      <c r="E51" s="1">
        <v>1</v>
      </c>
      <c r="F51" s="962">
        <f>'III trim.'!E21</f>
        <v>27</v>
      </c>
      <c r="G51" s="947">
        <v>11</v>
      </c>
      <c r="H51" s="948">
        <f t="shared" ref="H51" si="27">F51-G51</f>
        <v>16</v>
      </c>
      <c r="I51" s="938">
        <v>2</v>
      </c>
      <c r="J51" s="1">
        <v>12</v>
      </c>
      <c r="K51" s="1">
        <v>10</v>
      </c>
      <c r="L51" s="1">
        <v>1</v>
      </c>
      <c r="M51" s="16"/>
      <c r="N51" s="708" t="s">
        <v>35</v>
      </c>
      <c r="O51" s="708" t="s">
        <v>35</v>
      </c>
      <c r="P51" s="716">
        <f t="shared" si="21"/>
        <v>7.4074074074074074</v>
      </c>
      <c r="Q51" s="716">
        <f t="shared" si="22"/>
        <v>44.444444444444443</v>
      </c>
      <c r="R51" s="716">
        <f t="shared" si="14"/>
        <v>37.037037037037038</v>
      </c>
      <c r="S51" s="716">
        <f t="shared" si="15"/>
        <v>3.7037037037037037</v>
      </c>
      <c r="T51" s="717">
        <f t="shared" si="16"/>
        <v>0</v>
      </c>
      <c r="U51" s="727" t="s">
        <v>35</v>
      </c>
      <c r="V51" s="728">
        <f t="shared" si="17"/>
        <v>88.888888888888886</v>
      </c>
      <c r="W51" s="729">
        <f t="shared" si="18"/>
        <v>51.851851851851855</v>
      </c>
      <c r="X51" s="729">
        <f t="shared" si="19"/>
        <v>3.7037037037037037</v>
      </c>
      <c r="Y51" s="708" t="s">
        <v>35</v>
      </c>
      <c r="Z51" s="816">
        <f>'I trim'!Y21+'II trimestras'!Y21+'III trim.'!Y21</f>
        <v>1786</v>
      </c>
      <c r="AA51" s="816">
        <f>'I trim'!Z21+'II trimestras'!Z21+'III trim.'!Z21</f>
        <v>284</v>
      </c>
      <c r="AB51" s="738">
        <f t="shared" si="23"/>
        <v>2070</v>
      </c>
      <c r="AC51" s="17" t="s">
        <v>35</v>
      </c>
    </row>
    <row r="52" spans="2:29" ht="13.8" x14ac:dyDescent="0.3">
      <c r="B52" s="742" t="s">
        <v>36</v>
      </c>
      <c r="C52" s="817">
        <v>24</v>
      </c>
      <c r="D52" s="1">
        <v>1</v>
      </c>
      <c r="E52" s="16"/>
      <c r="F52" s="962">
        <f>'III trim.'!E22</f>
        <v>28</v>
      </c>
      <c r="G52" s="947">
        <v>12</v>
      </c>
      <c r="H52" s="948">
        <v>11</v>
      </c>
      <c r="I52" s="938"/>
      <c r="J52" s="1">
        <v>7</v>
      </c>
      <c r="K52" s="1">
        <v>15</v>
      </c>
      <c r="L52" s="1">
        <v>1</v>
      </c>
      <c r="M52" s="16"/>
      <c r="N52" s="708" t="s">
        <v>36</v>
      </c>
      <c r="O52" s="708" t="s">
        <v>36</v>
      </c>
      <c r="P52" s="716">
        <f t="shared" si="21"/>
        <v>0</v>
      </c>
      <c r="Q52" s="716">
        <f t="shared" si="22"/>
        <v>25</v>
      </c>
      <c r="R52" s="716">
        <f t="shared" si="14"/>
        <v>53.571428571428569</v>
      </c>
      <c r="S52" s="716">
        <f t="shared" si="15"/>
        <v>3.5714285714285716</v>
      </c>
      <c r="T52" s="717">
        <f t="shared" si="16"/>
        <v>0</v>
      </c>
      <c r="U52" s="727" t="s">
        <v>36</v>
      </c>
      <c r="V52" s="728">
        <f t="shared" si="17"/>
        <v>78.571428571428569</v>
      </c>
      <c r="W52" s="729">
        <f t="shared" si="18"/>
        <v>25</v>
      </c>
      <c r="X52" s="729">
        <f t="shared" si="19"/>
        <v>3.5714285714285716</v>
      </c>
      <c r="Y52" s="708" t="s">
        <v>36</v>
      </c>
      <c r="Z52" s="816">
        <f>'I trim'!Y22+'II trimestras'!Y22+'III trim.'!Y22</f>
        <v>1960</v>
      </c>
      <c r="AA52" s="816">
        <f>'I trim'!Z22+'II trimestras'!Z22+'III trim.'!Z22</f>
        <v>272</v>
      </c>
      <c r="AB52" s="738">
        <f t="shared" si="23"/>
        <v>2232</v>
      </c>
      <c r="AC52" s="17" t="s">
        <v>36</v>
      </c>
    </row>
    <row r="53" spans="2:29" ht="13.8" x14ac:dyDescent="0.3">
      <c r="B53" s="742"/>
      <c r="C53" s="817"/>
      <c r="D53" s="16"/>
      <c r="E53" s="16"/>
      <c r="F53" s="962"/>
      <c r="G53" s="777"/>
      <c r="H53" s="796"/>
      <c r="I53" s="938"/>
      <c r="J53" s="1"/>
      <c r="K53" s="1"/>
      <c r="L53" s="1"/>
      <c r="M53" s="16"/>
      <c r="N53" s="708"/>
      <c r="O53" s="708"/>
      <c r="P53" s="716"/>
      <c r="Q53" s="716"/>
      <c r="R53" s="716"/>
      <c r="S53" s="716"/>
      <c r="T53" s="717"/>
      <c r="U53" s="727"/>
      <c r="V53" s="728"/>
      <c r="W53" s="729"/>
      <c r="X53" s="729"/>
      <c r="Y53" s="708"/>
      <c r="Z53" s="817"/>
      <c r="AA53" s="817"/>
      <c r="AB53" s="738"/>
      <c r="AC53" s="17"/>
    </row>
    <row r="54" spans="2:29" ht="13.8" x14ac:dyDescent="0.3">
      <c r="B54" s="742"/>
      <c r="C54" s="817"/>
      <c r="D54" s="16"/>
      <c r="E54" s="16"/>
      <c r="F54" s="962"/>
      <c r="G54" s="777"/>
      <c r="H54" s="796"/>
      <c r="I54" s="938"/>
      <c r="J54" s="1"/>
      <c r="K54" s="16"/>
      <c r="L54" s="1"/>
      <c r="M54" s="16"/>
      <c r="N54" s="708"/>
      <c r="O54" s="708"/>
      <c r="P54" s="716"/>
      <c r="Q54" s="716"/>
      <c r="R54" s="716"/>
      <c r="S54" s="716"/>
      <c r="T54" s="717"/>
      <c r="U54" s="727"/>
      <c r="V54" s="728"/>
      <c r="W54" s="729"/>
      <c r="X54" s="729"/>
      <c r="Y54" s="708"/>
      <c r="Z54" s="817"/>
      <c r="AA54" s="817"/>
      <c r="AB54" s="738"/>
      <c r="AC54" s="17"/>
    </row>
    <row r="55" spans="2:29" ht="13.8" x14ac:dyDescent="0.3">
      <c r="B55" s="238" t="s">
        <v>37</v>
      </c>
      <c r="C55" s="239">
        <f>SUM(C51:C54)</f>
        <v>49</v>
      </c>
      <c r="D55" s="239">
        <f>SUM(D51:D54)</f>
        <v>2</v>
      </c>
      <c r="E55" s="239">
        <f>SUM(E51:E54)</f>
        <v>1</v>
      </c>
      <c r="F55" s="963">
        <f t="shared" si="24"/>
        <v>48</v>
      </c>
      <c r="G55" s="238">
        <f t="shared" ref="G55:M55" si="28">SUM(G51:G54)</f>
        <v>23</v>
      </c>
      <c r="H55" s="241">
        <f t="shared" si="28"/>
        <v>27</v>
      </c>
      <c r="I55" s="483">
        <f t="shared" si="28"/>
        <v>2</v>
      </c>
      <c r="J55" s="511">
        <f t="shared" si="28"/>
        <v>19</v>
      </c>
      <c r="K55" s="239">
        <f t="shared" si="28"/>
        <v>25</v>
      </c>
      <c r="L55" s="511">
        <f t="shared" si="28"/>
        <v>2</v>
      </c>
      <c r="M55" s="239">
        <f t="shared" si="28"/>
        <v>0</v>
      </c>
      <c r="N55" s="239" t="s">
        <v>37</v>
      </c>
      <c r="O55" s="239" t="s">
        <v>37</v>
      </c>
      <c r="P55" s="243">
        <f t="shared" si="21"/>
        <v>4.166666666666667</v>
      </c>
      <c r="Q55" s="243">
        <f t="shared" si="22"/>
        <v>39.583333333333336</v>
      </c>
      <c r="R55" s="243">
        <f t="shared" si="14"/>
        <v>52.083333333333336</v>
      </c>
      <c r="S55" s="243">
        <f t="shared" si="15"/>
        <v>4.166666666666667</v>
      </c>
      <c r="T55" s="244">
        <f t="shared" si="16"/>
        <v>0</v>
      </c>
      <c r="U55" s="245" t="s">
        <v>37</v>
      </c>
      <c r="V55" s="246">
        <f t="shared" si="17"/>
        <v>95.833333333333329</v>
      </c>
      <c r="W55" s="247">
        <f t="shared" si="18"/>
        <v>43.75</v>
      </c>
      <c r="X55" s="247">
        <f t="shared" si="19"/>
        <v>4.166666666666667</v>
      </c>
      <c r="Y55" s="239" t="s">
        <v>37</v>
      </c>
      <c r="Z55" s="239">
        <f>SUM(Z51:Z54)</f>
        <v>3746</v>
      </c>
      <c r="AA55" s="239">
        <f>SUM(AA51:AA54)</f>
        <v>556</v>
      </c>
      <c r="AB55" s="248">
        <f t="shared" si="23"/>
        <v>4302</v>
      </c>
      <c r="AC55" s="239" t="s">
        <v>37</v>
      </c>
    </row>
    <row r="56" spans="2:29" ht="13.8" x14ac:dyDescent="0.3">
      <c r="B56" s="824" t="s">
        <v>40</v>
      </c>
      <c r="C56" s="825">
        <f>C40+C45+C50+C55</f>
        <v>208</v>
      </c>
      <c r="D56" s="825">
        <f>D40+D45+D50+D55</f>
        <v>6</v>
      </c>
      <c r="E56" s="825">
        <f>E40+E45+E50+E55</f>
        <v>2</v>
      </c>
      <c r="F56" s="964">
        <f t="shared" si="24"/>
        <v>204</v>
      </c>
      <c r="G56" s="825">
        <f t="shared" ref="G56:M56" si="29">G40+G45+G50+G55</f>
        <v>93</v>
      </c>
      <c r="H56" s="825">
        <f t="shared" si="29"/>
        <v>116</v>
      </c>
      <c r="I56" s="966">
        <f t="shared" si="29"/>
        <v>14</v>
      </c>
      <c r="J56" s="966">
        <f t="shared" si="29"/>
        <v>86</v>
      </c>
      <c r="K56" s="825">
        <f t="shared" si="29"/>
        <v>102</v>
      </c>
      <c r="L56" s="966">
        <f t="shared" si="29"/>
        <v>5</v>
      </c>
      <c r="M56" s="825">
        <f t="shared" si="29"/>
        <v>0</v>
      </c>
      <c r="N56" s="824" t="s">
        <v>40</v>
      </c>
      <c r="O56" s="824" t="s">
        <v>40</v>
      </c>
      <c r="P56" s="827">
        <f t="shared" si="21"/>
        <v>6.8627450980392153</v>
      </c>
      <c r="Q56" s="827">
        <f t="shared" si="22"/>
        <v>42.156862745098039</v>
      </c>
      <c r="R56" s="827">
        <f t="shared" si="14"/>
        <v>50</v>
      </c>
      <c r="S56" s="827">
        <f t="shared" si="15"/>
        <v>2.4509803921568629</v>
      </c>
      <c r="T56" s="827">
        <f t="shared" si="16"/>
        <v>0</v>
      </c>
      <c r="U56" s="824" t="s">
        <v>40</v>
      </c>
      <c r="V56" s="828">
        <f t="shared" si="17"/>
        <v>99.019607843137251</v>
      </c>
      <c r="W56" s="828">
        <f t="shared" si="18"/>
        <v>49.019607843137258</v>
      </c>
      <c r="X56" s="828">
        <f t="shared" si="19"/>
        <v>2.4509803921568629</v>
      </c>
      <c r="Y56" s="824" t="s">
        <v>40</v>
      </c>
      <c r="Z56" s="825">
        <f>Z40+Z45+Z50+Z55</f>
        <v>12480</v>
      </c>
      <c r="AA56" s="825">
        <f>AA40+AA45+AA50+AA55</f>
        <v>1914</v>
      </c>
      <c r="AB56" s="825">
        <f t="shared" si="23"/>
        <v>14394</v>
      </c>
      <c r="AC56" s="824" t="s">
        <v>40</v>
      </c>
    </row>
  </sheetData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apas4"/>
  <dimension ref="A1:CE185"/>
  <sheetViews>
    <sheetView topLeftCell="B7" zoomScale="80" workbookViewId="0">
      <selection activeCell="G64" sqref="G64"/>
    </sheetView>
  </sheetViews>
  <sheetFormatPr defaultRowHeight="13.2" x14ac:dyDescent="0.25"/>
  <cols>
    <col min="1" max="3" width="5.6640625" style="8" customWidth="1"/>
    <col min="4" max="4" width="7.109375" style="8" customWidth="1"/>
    <col min="5" max="11" width="5.6640625" style="8" customWidth="1"/>
    <col min="12" max="12" width="7.33203125" style="8" customWidth="1"/>
    <col min="13" max="13" width="9" style="8" customWidth="1"/>
    <col min="14" max="14" width="8.44140625" style="8" customWidth="1"/>
    <col min="15" max="19" width="5.6640625" style="8" customWidth="1"/>
    <col min="20" max="20" width="8.109375" style="8" customWidth="1"/>
    <col min="21" max="23" width="7.5546875" style="8" customWidth="1"/>
    <col min="24" max="24" width="6.88671875" style="8" customWidth="1"/>
    <col min="25" max="25" width="7.44140625" style="8" customWidth="1"/>
    <col min="26" max="29" width="5.6640625" style="8" customWidth="1"/>
    <col min="30" max="33" width="9.109375" style="8"/>
    <col min="34" max="34" width="12.44140625" style="8" customWidth="1"/>
    <col min="35" max="36" width="12.33203125" style="8" customWidth="1"/>
    <col min="37" max="37" width="14.109375" style="8" customWidth="1"/>
    <col min="51" max="83" width="9.109375" style="151"/>
  </cols>
  <sheetData>
    <row r="1" spans="1:50" ht="13.8" x14ac:dyDescent="0.3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7"/>
      <c r="V1" s="7"/>
      <c r="W1" s="7"/>
      <c r="X1" s="6"/>
      <c r="Y1" s="7"/>
      <c r="Z1" s="7"/>
      <c r="AA1" s="7"/>
      <c r="AB1" s="6"/>
      <c r="AC1" s="7"/>
      <c r="AD1" s="7"/>
      <c r="AE1" s="7"/>
      <c r="AF1" s="7"/>
      <c r="AG1" s="7"/>
      <c r="AM1" s="148"/>
      <c r="AN1" s="148"/>
      <c r="AO1" s="148"/>
      <c r="AP1" s="148"/>
      <c r="AQ1" s="148"/>
      <c r="AR1" s="148"/>
      <c r="AS1" s="148"/>
      <c r="AT1" s="148"/>
      <c r="AU1" s="148"/>
      <c r="AV1" s="148"/>
      <c r="AW1" s="148"/>
      <c r="AX1" s="148"/>
    </row>
    <row r="2" spans="1:50" ht="13.8" x14ac:dyDescent="0.3">
      <c r="A2" s="6"/>
      <c r="B2" s="6"/>
      <c r="C2" s="6" t="s">
        <v>126</v>
      </c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7"/>
      <c r="V2" s="7"/>
      <c r="W2" s="7"/>
      <c r="X2" s="6"/>
      <c r="Y2" s="7"/>
      <c r="Z2" s="7"/>
      <c r="AA2" s="7"/>
      <c r="AB2" s="6"/>
      <c r="AC2" s="7"/>
      <c r="AD2" s="7"/>
      <c r="AE2" s="7"/>
      <c r="AF2" s="7"/>
      <c r="AG2" s="7"/>
      <c r="AM2" s="148"/>
      <c r="AN2" s="148"/>
      <c r="AO2" s="148"/>
      <c r="AP2" s="148"/>
      <c r="AQ2" s="148"/>
      <c r="AR2" s="148"/>
      <c r="AS2" s="148"/>
      <c r="AT2" s="148"/>
      <c r="AU2" s="148"/>
      <c r="AV2" s="148"/>
      <c r="AW2" s="148"/>
      <c r="AX2" s="148"/>
    </row>
    <row r="3" spans="1:50" ht="14.4" thickBot="1" x14ac:dyDescent="0.35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7"/>
      <c r="V3" s="7"/>
      <c r="W3" s="7"/>
      <c r="X3" s="6"/>
      <c r="Y3" s="7"/>
      <c r="Z3" s="7"/>
      <c r="AA3" s="7"/>
      <c r="AB3" s="6"/>
      <c r="AC3" s="7"/>
      <c r="AD3" s="7"/>
      <c r="AE3" s="7"/>
      <c r="AF3" s="7"/>
      <c r="AG3" s="7"/>
      <c r="AM3" s="148"/>
      <c r="AN3" s="148"/>
      <c r="AO3" s="148"/>
      <c r="AP3" s="148"/>
      <c r="AQ3" s="148"/>
      <c r="AR3" s="148"/>
      <c r="AS3" s="148"/>
      <c r="AT3" s="148"/>
      <c r="AU3" s="148"/>
      <c r="AV3" s="148"/>
      <c r="AW3" s="148"/>
      <c r="AX3" s="148"/>
    </row>
    <row r="4" spans="1:50" ht="14.4" thickBot="1" x14ac:dyDescent="0.35">
      <c r="A4" s="27" t="s">
        <v>0</v>
      </c>
      <c r="B4" s="28" t="s">
        <v>1</v>
      </c>
      <c r="C4" s="28" t="s">
        <v>2</v>
      </c>
      <c r="D4" s="28" t="s">
        <v>3</v>
      </c>
      <c r="E4" s="702" t="s">
        <v>4</v>
      </c>
      <c r="F4" s="48" t="s">
        <v>63</v>
      </c>
      <c r="G4" s="49"/>
      <c r="H4" s="589"/>
      <c r="I4" s="30"/>
      <c r="J4" s="30" t="s">
        <v>5</v>
      </c>
      <c r="K4" s="30"/>
      <c r="L4" s="31"/>
      <c r="M4" s="12" t="s">
        <v>0</v>
      </c>
      <c r="N4" s="28" t="s">
        <v>0</v>
      </c>
      <c r="O4" s="29"/>
      <c r="P4" s="30" t="s">
        <v>6</v>
      </c>
      <c r="Q4" s="30"/>
      <c r="R4" s="30"/>
      <c r="S4" s="32"/>
      <c r="T4" s="33"/>
      <c r="U4" s="34"/>
      <c r="V4" s="35"/>
      <c r="W4" s="410"/>
      <c r="X4" s="48"/>
      <c r="Y4" s="411"/>
      <c r="Z4" s="411" t="s">
        <v>7</v>
      </c>
      <c r="AA4" s="411"/>
      <c r="AB4" s="412" t="s">
        <v>0</v>
      </c>
      <c r="AC4" s="411"/>
      <c r="AD4" s="413"/>
      <c r="AE4" s="7"/>
      <c r="AF4" s="7"/>
      <c r="AG4" s="7"/>
      <c r="AJ4" s="147"/>
      <c r="AK4" s="147"/>
      <c r="AL4" s="606"/>
      <c r="AM4" s="148"/>
      <c r="AN4" s="148"/>
      <c r="AO4" s="148"/>
      <c r="AP4" s="148"/>
      <c r="AQ4" s="148"/>
      <c r="AR4" s="148"/>
      <c r="AS4" s="148"/>
      <c r="AT4" s="152"/>
      <c r="AU4" s="153"/>
      <c r="AV4" s="153"/>
      <c r="AW4" s="153"/>
      <c r="AX4" s="148"/>
    </row>
    <row r="5" spans="1:50" ht="98.4" thickBot="1" x14ac:dyDescent="0.35">
      <c r="A5" s="41"/>
      <c r="B5" s="42" t="s">
        <v>172</v>
      </c>
      <c r="C5" s="42"/>
      <c r="D5" s="42"/>
      <c r="E5" s="703" t="s">
        <v>10</v>
      </c>
      <c r="F5" s="56" t="s">
        <v>64</v>
      </c>
      <c r="G5" s="794" t="s">
        <v>65</v>
      </c>
      <c r="H5" s="51" t="s">
        <v>11</v>
      </c>
      <c r="I5" s="937" t="s">
        <v>223</v>
      </c>
      <c r="J5" s="43" t="s">
        <v>224</v>
      </c>
      <c r="K5" s="43" t="s">
        <v>14</v>
      </c>
      <c r="L5" s="44"/>
      <c r="M5" s="797"/>
      <c r="N5" s="706"/>
      <c r="O5" s="51" t="s">
        <v>11</v>
      </c>
      <c r="P5" s="937" t="s">
        <v>223</v>
      </c>
      <c r="Q5" s="43" t="s">
        <v>224</v>
      </c>
      <c r="R5" s="43" t="s">
        <v>14</v>
      </c>
      <c r="S5" s="44"/>
      <c r="T5" s="703"/>
      <c r="U5" s="721" t="s">
        <v>41</v>
      </c>
      <c r="V5" s="722" t="s">
        <v>102</v>
      </c>
      <c r="W5" s="723" t="s">
        <v>42</v>
      </c>
      <c r="X5" s="813" t="s">
        <v>0</v>
      </c>
      <c r="Y5" s="585" t="s">
        <v>16</v>
      </c>
      <c r="Z5" s="586" t="s">
        <v>17</v>
      </c>
      <c r="AA5" s="814" t="s">
        <v>18</v>
      </c>
      <c r="AB5" s="734"/>
      <c r="AC5" s="735" t="s">
        <v>43</v>
      </c>
      <c r="AD5" s="815" t="s">
        <v>141</v>
      </c>
      <c r="AE5" s="27" t="s">
        <v>0</v>
      </c>
      <c r="AF5" s="320" t="s">
        <v>16</v>
      </c>
      <c r="AG5" s="320" t="s">
        <v>17</v>
      </c>
      <c r="AH5" s="321" t="s">
        <v>18</v>
      </c>
      <c r="AI5" s="261" t="s">
        <v>115</v>
      </c>
      <c r="AJ5" s="147"/>
      <c r="AK5" s="147"/>
      <c r="AL5" s="606"/>
      <c r="AM5" s="148"/>
      <c r="AN5" s="155"/>
      <c r="AO5" s="155"/>
      <c r="AP5" s="155"/>
      <c r="AQ5" s="156"/>
      <c r="AR5" s="156"/>
      <c r="AS5" s="156"/>
      <c r="AT5" s="155"/>
      <c r="AU5" s="155"/>
      <c r="AV5" s="155"/>
      <c r="AW5" s="155"/>
      <c r="AX5" s="155"/>
    </row>
    <row r="6" spans="1:50" ht="14.4" thickBot="1" x14ac:dyDescent="0.35">
      <c r="A6" s="591" t="s">
        <v>20</v>
      </c>
      <c r="B6" s="596">
        <f>'I trim'!E6</f>
        <v>21</v>
      </c>
      <c r="C6" s="326"/>
      <c r="D6" s="326"/>
      <c r="E6" s="792">
        <f>B6-C6+D6</f>
        <v>21</v>
      </c>
      <c r="F6" s="791">
        <v>10</v>
      </c>
      <c r="G6" s="795">
        <f>E6-F6</f>
        <v>11</v>
      </c>
      <c r="H6" s="939">
        <v>1</v>
      </c>
      <c r="I6" s="660">
        <v>15</v>
      </c>
      <c r="J6" s="660">
        <v>5</v>
      </c>
      <c r="K6" s="660"/>
      <c r="L6" s="10"/>
      <c r="M6" s="707" t="s">
        <v>20</v>
      </c>
      <c r="N6" s="707" t="s">
        <v>20</v>
      </c>
      <c r="O6" s="714">
        <f>H6*100/E6</f>
        <v>4.7619047619047619</v>
      </c>
      <c r="P6" s="714">
        <f>I6*100/E6</f>
        <v>71.428571428571431</v>
      </c>
      <c r="Q6" s="714">
        <f>J6*100/E6</f>
        <v>23.80952380952381</v>
      </c>
      <c r="R6" s="714">
        <f>K6*100/E6</f>
        <v>0</v>
      </c>
      <c r="S6" s="11"/>
      <c r="T6" s="724" t="s">
        <v>20</v>
      </c>
      <c r="U6" s="725">
        <f>(H6+I6+J6)*100/E6</f>
        <v>100</v>
      </c>
      <c r="V6" s="726">
        <f>(H6+I6)*100/E6</f>
        <v>76.19047619047619</v>
      </c>
      <c r="W6" s="798">
        <f>(K6+L6)*100/E6</f>
        <v>0</v>
      </c>
      <c r="X6" s="803" t="s">
        <v>20</v>
      </c>
      <c r="Y6" s="326">
        <v>861</v>
      </c>
      <c r="Z6" s="326"/>
      <c r="AA6" s="804">
        <v>861</v>
      </c>
      <c r="AB6" s="805" t="s">
        <v>20</v>
      </c>
      <c r="AC6" s="806">
        <f t="shared" ref="AC6:AC26" si="0">AA6/E6</f>
        <v>41</v>
      </c>
      <c r="AD6" s="806">
        <f>Z6/E6</f>
        <v>0</v>
      </c>
      <c r="AE6" s="14" t="s">
        <v>20</v>
      </c>
      <c r="AF6" s="326"/>
      <c r="AG6" s="326"/>
      <c r="AH6" s="198"/>
      <c r="AI6" s="356">
        <f>AC6</f>
        <v>41</v>
      </c>
      <c r="AJ6" s="461"/>
      <c r="AK6" s="319"/>
      <c r="AL6" s="133"/>
      <c r="AM6" s="148"/>
      <c r="AN6" s="155"/>
      <c r="AO6" s="155"/>
      <c r="AP6" s="155"/>
      <c r="AQ6" s="156"/>
      <c r="AR6" s="156"/>
      <c r="AS6" s="156"/>
      <c r="AT6" s="155"/>
      <c r="AU6" s="155"/>
      <c r="AV6" s="155"/>
      <c r="AW6" s="155"/>
      <c r="AX6" s="155"/>
    </row>
    <row r="7" spans="1:50" ht="14.4" thickBot="1" x14ac:dyDescent="0.35">
      <c r="A7" s="592" t="s">
        <v>21</v>
      </c>
      <c r="B7" s="596">
        <f>'I trim'!E7</f>
        <v>22</v>
      </c>
      <c r="C7" s="16">
        <v>1</v>
      </c>
      <c r="D7" s="16"/>
      <c r="E7" s="792">
        <f>B7-C7+D7</f>
        <v>21</v>
      </c>
      <c r="F7" s="777">
        <v>13</v>
      </c>
      <c r="G7" s="795">
        <f>E7-F7</f>
        <v>8</v>
      </c>
      <c r="H7" s="938">
        <v>2</v>
      </c>
      <c r="I7" s="1">
        <v>7</v>
      </c>
      <c r="J7" s="1">
        <v>12</v>
      </c>
      <c r="K7" s="16"/>
      <c r="L7" s="16"/>
      <c r="M7" s="708" t="s">
        <v>21</v>
      </c>
      <c r="N7" s="708" t="s">
        <v>21</v>
      </c>
      <c r="O7" s="714">
        <f>H7*100/E7</f>
        <v>9.5238095238095237</v>
      </c>
      <c r="P7" s="716">
        <f>I7*100/E7</f>
        <v>33.333333333333336</v>
      </c>
      <c r="Q7" s="716">
        <f t="shared" ref="Q7:Q26" si="1">J7*100/E7</f>
        <v>57.142857142857146</v>
      </c>
      <c r="R7" s="716">
        <f t="shared" ref="R7:R26" si="2">K7*100/E7</f>
        <v>0</v>
      </c>
      <c r="S7" s="18"/>
      <c r="T7" s="727" t="s">
        <v>21</v>
      </c>
      <c r="U7" s="728">
        <f t="shared" ref="U7:U25" si="3">(H7+I7+J7)*100/E7</f>
        <v>100</v>
      </c>
      <c r="V7" s="729">
        <f t="shared" ref="V7:V25" si="4">(H7+I7)*100/E7</f>
        <v>42.857142857142854</v>
      </c>
      <c r="W7" s="799">
        <f t="shared" ref="W7:W26" si="5">(K7+L7)*100/E7</f>
        <v>0</v>
      </c>
      <c r="X7" s="742" t="s">
        <v>21</v>
      </c>
      <c r="Y7" s="16">
        <v>874</v>
      </c>
      <c r="Z7" s="16"/>
      <c r="AA7" s="807">
        <v>890</v>
      </c>
      <c r="AB7" s="808" t="s">
        <v>21</v>
      </c>
      <c r="AC7" s="736">
        <f t="shared" si="0"/>
        <v>42.38095238095238</v>
      </c>
      <c r="AD7" s="736">
        <f t="shared" ref="AD7:AD26" si="6">Z7/E7</f>
        <v>0</v>
      </c>
      <c r="AE7" s="15" t="s">
        <v>21</v>
      </c>
      <c r="AF7" s="16">
        <f t="shared" ref="AF7:AG8" si="7">Y7</f>
        <v>874</v>
      </c>
      <c r="AG7" s="16">
        <f t="shared" si="7"/>
        <v>0</v>
      </c>
      <c r="AH7" s="199">
        <f t="shared" ref="AH7:AH21" si="8">SUM(AF7:AG7)</f>
        <v>874</v>
      </c>
      <c r="AI7" s="356">
        <f>AC7</f>
        <v>42.38095238095238</v>
      </c>
      <c r="AJ7" s="461"/>
      <c r="AK7" s="319"/>
      <c r="AL7" s="133"/>
      <c r="AM7" s="148"/>
      <c r="AN7" s="155"/>
      <c r="AO7" s="155"/>
      <c r="AP7" s="155"/>
      <c r="AQ7" s="156"/>
      <c r="AR7" s="156"/>
      <c r="AS7" s="156"/>
      <c r="AT7" s="155"/>
      <c r="AU7" s="155"/>
      <c r="AV7" s="155"/>
      <c r="AW7" s="155"/>
      <c r="AX7" s="155"/>
    </row>
    <row r="8" spans="1:50" ht="14.4" thickBot="1" x14ac:dyDescent="0.35">
      <c r="A8" s="592"/>
      <c r="B8" s="596"/>
      <c r="C8" s="16"/>
      <c r="D8" s="16"/>
      <c r="E8" s="792"/>
      <c r="F8" s="777"/>
      <c r="G8" s="795"/>
      <c r="H8" s="53"/>
      <c r="I8" s="16"/>
      <c r="J8" s="16"/>
      <c r="K8" s="16"/>
      <c r="L8" s="16"/>
      <c r="M8" s="708"/>
      <c r="N8" s="708"/>
      <c r="O8" s="716"/>
      <c r="P8" s="716"/>
      <c r="Q8" s="716"/>
      <c r="R8" s="716"/>
      <c r="S8" s="18"/>
      <c r="T8" s="727"/>
      <c r="U8" s="728"/>
      <c r="V8" s="729"/>
      <c r="W8" s="799"/>
      <c r="X8" s="742"/>
      <c r="Y8" s="16"/>
      <c r="Z8" s="16"/>
      <c r="AA8" s="807"/>
      <c r="AB8" s="808"/>
      <c r="AC8" s="736"/>
      <c r="AD8" s="736"/>
      <c r="AE8" s="416" t="s">
        <v>22</v>
      </c>
      <c r="AF8" s="417">
        <f t="shared" si="7"/>
        <v>0</v>
      </c>
      <c r="AG8" s="417">
        <f t="shared" si="7"/>
        <v>0</v>
      </c>
      <c r="AH8" s="199">
        <f t="shared" si="8"/>
        <v>0</v>
      </c>
      <c r="AI8" s="418">
        <f>AC8</f>
        <v>0</v>
      </c>
      <c r="AJ8" s="461"/>
      <c r="AK8" s="319"/>
      <c r="AL8" s="133"/>
      <c r="AM8" s="148"/>
      <c r="AN8" s="155"/>
      <c r="AO8" s="155"/>
      <c r="AP8" s="155"/>
      <c r="AQ8" s="156"/>
      <c r="AR8" s="156"/>
      <c r="AS8" s="156"/>
      <c r="AT8" s="155"/>
      <c r="AU8" s="155"/>
      <c r="AV8" s="155"/>
      <c r="AW8" s="155"/>
      <c r="AX8" s="155"/>
    </row>
    <row r="9" spans="1:50" ht="14.4" thickBot="1" x14ac:dyDescent="0.35">
      <c r="A9" s="592"/>
      <c r="B9" s="597"/>
      <c r="C9" s="16"/>
      <c r="D9" s="16"/>
      <c r="E9" s="704"/>
      <c r="F9" s="777"/>
      <c r="G9" s="796"/>
      <c r="H9" s="53"/>
      <c r="I9" s="16"/>
      <c r="J9" s="16"/>
      <c r="K9" s="16"/>
      <c r="L9" s="16"/>
      <c r="M9" s="708"/>
      <c r="N9" s="708"/>
      <c r="O9" s="716"/>
      <c r="P9" s="716"/>
      <c r="Q9" s="716"/>
      <c r="R9" s="716"/>
      <c r="S9" s="18"/>
      <c r="T9" s="727"/>
      <c r="U9" s="728"/>
      <c r="V9" s="729"/>
      <c r="W9" s="799"/>
      <c r="X9" s="742"/>
      <c r="Y9" s="16"/>
      <c r="Z9" s="16"/>
      <c r="AA9" s="807"/>
      <c r="AB9" s="808"/>
      <c r="AC9" s="736"/>
      <c r="AD9" s="736"/>
      <c r="AE9" s="416"/>
      <c r="AF9" s="417"/>
      <c r="AG9" s="417"/>
      <c r="AH9" s="199"/>
      <c r="AI9" s="418"/>
      <c r="AJ9" s="461"/>
      <c r="AK9" s="319"/>
      <c r="AL9" s="133"/>
      <c r="AM9" s="159"/>
      <c r="AN9" s="159"/>
      <c r="AO9" s="159"/>
      <c r="AP9" s="159"/>
      <c r="AQ9" s="156"/>
      <c r="AR9" s="159"/>
      <c r="AS9" s="159"/>
      <c r="AT9" s="159"/>
      <c r="AU9" s="159"/>
      <c r="AV9" s="159"/>
      <c r="AW9" s="159"/>
      <c r="AX9" s="159"/>
    </row>
    <row r="10" spans="1:50" ht="14.4" thickBot="1" x14ac:dyDescent="0.35">
      <c r="A10" s="593" t="s">
        <v>24</v>
      </c>
      <c r="B10" s="19">
        <f>SUM(B6:B9)</f>
        <v>43</v>
      </c>
      <c r="C10" s="20">
        <f>SUM(C6:C9)</f>
        <v>1</v>
      </c>
      <c r="D10" s="20">
        <f>SUM(D6:D9)</f>
        <v>0</v>
      </c>
      <c r="E10" s="704">
        <f t="shared" ref="E10:E26" si="9">B10-C10+D10</f>
        <v>42</v>
      </c>
      <c r="F10" s="19">
        <f t="shared" ref="F10" si="10">SUM(F6:F9)</f>
        <v>23</v>
      </c>
      <c r="G10" s="796">
        <f t="shared" ref="G10:G26" si="11">E10-F10</f>
        <v>19</v>
      </c>
      <c r="H10" s="54">
        <f>SUM(H6:H9)</f>
        <v>3</v>
      </c>
      <c r="I10" s="54">
        <f t="shared" ref="I10:L10" si="12">SUM(I6:I9)</f>
        <v>22</v>
      </c>
      <c r="J10" s="54">
        <f t="shared" si="12"/>
        <v>17</v>
      </c>
      <c r="K10" s="54">
        <f t="shared" si="12"/>
        <v>0</v>
      </c>
      <c r="L10" s="54">
        <f t="shared" si="12"/>
        <v>0</v>
      </c>
      <c r="M10" s="709" t="s">
        <v>24</v>
      </c>
      <c r="N10" s="709" t="s">
        <v>24</v>
      </c>
      <c r="O10" s="716">
        <f t="shared" ref="O10:O26" si="13">H10*100/E10</f>
        <v>7.1428571428571432</v>
      </c>
      <c r="P10" s="716">
        <f t="shared" ref="P10:P26" si="14">I10*100/E10</f>
        <v>52.38095238095238</v>
      </c>
      <c r="Q10" s="716">
        <f t="shared" si="1"/>
        <v>40.476190476190474</v>
      </c>
      <c r="R10" s="716">
        <f t="shared" si="2"/>
        <v>0</v>
      </c>
      <c r="S10" s="21"/>
      <c r="T10" s="730" t="s">
        <v>24</v>
      </c>
      <c r="U10" s="728">
        <f t="shared" si="3"/>
        <v>100</v>
      </c>
      <c r="V10" s="729">
        <f t="shared" si="4"/>
        <v>59.523809523809526</v>
      </c>
      <c r="W10" s="799">
        <f t="shared" si="5"/>
        <v>0</v>
      </c>
      <c r="X10" s="743" t="s">
        <v>24</v>
      </c>
      <c r="Y10" s="20">
        <f>SUM(Y6:Y9)</f>
        <v>1735</v>
      </c>
      <c r="Z10" s="20">
        <f>SUM(Z6:Z9)</f>
        <v>0</v>
      </c>
      <c r="AA10" s="807">
        <f t="shared" ref="AA10:AA26" si="15">SUM(Y10:Z10)</f>
        <v>1735</v>
      </c>
      <c r="AB10" s="809" t="s">
        <v>24</v>
      </c>
      <c r="AC10" s="736">
        <f t="shared" si="0"/>
        <v>41.30952380952381</v>
      </c>
      <c r="AD10" s="736">
        <f t="shared" si="6"/>
        <v>0</v>
      </c>
      <c r="AE10" s="15" t="s">
        <v>25</v>
      </c>
      <c r="AF10" s="16">
        <f t="shared" ref="AF10:AG12" si="16">Y11</f>
        <v>602</v>
      </c>
      <c r="AG10" s="16">
        <f t="shared" si="16"/>
        <v>0</v>
      </c>
      <c r="AH10" s="199">
        <f t="shared" si="8"/>
        <v>602</v>
      </c>
      <c r="AI10" s="356">
        <f>AC11</f>
        <v>37.119999999999997</v>
      </c>
      <c r="AJ10" s="461"/>
      <c r="AK10" s="319"/>
      <c r="AL10" s="133"/>
      <c r="AM10" s="148"/>
      <c r="AN10" s="155"/>
      <c r="AO10" s="155"/>
      <c r="AP10" s="155"/>
      <c r="AQ10" s="156"/>
      <c r="AR10" s="156"/>
      <c r="AS10" s="156"/>
      <c r="AT10" s="155"/>
      <c r="AU10" s="155"/>
      <c r="AV10" s="155"/>
      <c r="AW10" s="155"/>
      <c r="AX10" s="155"/>
    </row>
    <row r="11" spans="1:50" ht="14.4" thickBot="1" x14ac:dyDescent="0.35">
      <c r="A11" s="592" t="s">
        <v>25</v>
      </c>
      <c r="B11" s="597">
        <f>'I trim'!E11</f>
        <v>24</v>
      </c>
      <c r="C11" s="16"/>
      <c r="D11" s="16">
        <v>1</v>
      </c>
      <c r="E11" s="704">
        <f t="shared" si="9"/>
        <v>25</v>
      </c>
      <c r="F11" s="777">
        <v>12</v>
      </c>
      <c r="G11" s="795">
        <f t="shared" si="11"/>
        <v>13</v>
      </c>
      <c r="H11" s="53">
        <v>4</v>
      </c>
      <c r="I11" s="1">
        <v>14</v>
      </c>
      <c r="J11" s="1">
        <v>6</v>
      </c>
      <c r="K11" s="1">
        <v>1</v>
      </c>
      <c r="L11" s="16"/>
      <c r="M11" s="708" t="s">
        <v>25</v>
      </c>
      <c r="N11" s="708" t="s">
        <v>25</v>
      </c>
      <c r="O11" s="716">
        <f t="shared" si="13"/>
        <v>16</v>
      </c>
      <c r="P11" s="716">
        <f t="shared" si="14"/>
        <v>56</v>
      </c>
      <c r="Q11" s="716">
        <f t="shared" si="1"/>
        <v>24</v>
      </c>
      <c r="R11" s="716">
        <f t="shared" si="2"/>
        <v>4</v>
      </c>
      <c r="S11" s="18"/>
      <c r="T11" s="727" t="s">
        <v>25</v>
      </c>
      <c r="U11" s="728">
        <f t="shared" si="3"/>
        <v>96</v>
      </c>
      <c r="V11" s="729">
        <f t="shared" si="4"/>
        <v>72</v>
      </c>
      <c r="W11" s="799">
        <f>(K11+L11)*100/E11</f>
        <v>4</v>
      </c>
      <c r="X11" s="742" t="s">
        <v>25</v>
      </c>
      <c r="Y11" s="16">
        <v>602</v>
      </c>
      <c r="Z11" s="16"/>
      <c r="AA11" s="807">
        <v>928</v>
      </c>
      <c r="AB11" s="808" t="s">
        <v>25</v>
      </c>
      <c r="AC11" s="736">
        <f t="shared" si="0"/>
        <v>37.119999999999997</v>
      </c>
      <c r="AD11" s="736">
        <f t="shared" si="6"/>
        <v>0</v>
      </c>
      <c r="AE11" s="15" t="s">
        <v>26</v>
      </c>
      <c r="AF11" s="16">
        <f t="shared" si="16"/>
        <v>879</v>
      </c>
      <c r="AG11" s="16">
        <f t="shared" si="16"/>
        <v>100</v>
      </c>
      <c r="AH11" s="199">
        <f t="shared" si="8"/>
        <v>979</v>
      </c>
      <c r="AI11" s="356">
        <f>AC12</f>
        <v>34.964285714285715</v>
      </c>
      <c r="AJ11" s="461"/>
      <c r="AK11" s="319"/>
      <c r="AL11" s="133"/>
      <c r="AM11" s="148"/>
      <c r="AN11" s="155"/>
      <c r="AO11" s="155"/>
      <c r="AP11" s="155"/>
      <c r="AQ11" s="156"/>
      <c r="AR11" s="156"/>
      <c r="AS11" s="156"/>
      <c r="AT11" s="155"/>
      <c r="AU11" s="155"/>
      <c r="AV11" s="155"/>
      <c r="AW11" s="155"/>
      <c r="AX11" s="155"/>
    </row>
    <row r="12" spans="1:50" ht="14.4" thickBot="1" x14ac:dyDescent="0.35">
      <c r="A12" s="592" t="s">
        <v>26</v>
      </c>
      <c r="B12" s="597">
        <f>'I trim'!E12</f>
        <v>28</v>
      </c>
      <c r="C12" s="16"/>
      <c r="D12" s="16"/>
      <c r="E12" s="704">
        <f t="shared" si="9"/>
        <v>28</v>
      </c>
      <c r="F12" s="777">
        <v>10</v>
      </c>
      <c r="G12" s="795">
        <f t="shared" si="11"/>
        <v>18</v>
      </c>
      <c r="H12" s="53">
        <v>2</v>
      </c>
      <c r="I12" s="1">
        <v>9</v>
      </c>
      <c r="J12" s="1">
        <v>15</v>
      </c>
      <c r="K12" s="1">
        <v>2</v>
      </c>
      <c r="L12" s="16"/>
      <c r="M12" s="708" t="s">
        <v>26</v>
      </c>
      <c r="N12" s="708" t="s">
        <v>26</v>
      </c>
      <c r="O12" s="716">
        <f t="shared" si="13"/>
        <v>7.1428571428571432</v>
      </c>
      <c r="P12" s="716">
        <f t="shared" si="14"/>
        <v>32.142857142857146</v>
      </c>
      <c r="Q12" s="716">
        <f t="shared" si="1"/>
        <v>53.571428571428569</v>
      </c>
      <c r="R12" s="716">
        <f t="shared" si="2"/>
        <v>7.1428571428571432</v>
      </c>
      <c r="S12" s="18"/>
      <c r="T12" s="727" t="s">
        <v>26</v>
      </c>
      <c r="U12" s="728">
        <f t="shared" si="3"/>
        <v>92.857142857142861</v>
      </c>
      <c r="V12" s="729">
        <f t="shared" si="4"/>
        <v>39.285714285714285</v>
      </c>
      <c r="W12" s="799">
        <f t="shared" si="5"/>
        <v>7.1428571428571432</v>
      </c>
      <c r="X12" s="742" t="s">
        <v>26</v>
      </c>
      <c r="Y12" s="16">
        <v>879</v>
      </c>
      <c r="Z12" s="16">
        <v>100</v>
      </c>
      <c r="AA12" s="807">
        <v>979</v>
      </c>
      <c r="AB12" s="808" t="s">
        <v>26</v>
      </c>
      <c r="AC12" s="736">
        <f t="shared" si="0"/>
        <v>34.964285714285715</v>
      </c>
      <c r="AD12" s="736">
        <f t="shared" si="6"/>
        <v>3.5714285714285716</v>
      </c>
      <c r="AE12" s="15" t="s">
        <v>27</v>
      </c>
      <c r="AF12" s="16">
        <f t="shared" si="16"/>
        <v>0</v>
      </c>
      <c r="AG12" s="16">
        <f t="shared" si="16"/>
        <v>0</v>
      </c>
      <c r="AH12" s="199">
        <f t="shared" si="8"/>
        <v>0</v>
      </c>
      <c r="AI12" s="356">
        <f>AC13</f>
        <v>0</v>
      </c>
      <c r="AJ12" s="461"/>
      <c r="AK12" s="319"/>
      <c r="AL12" s="133"/>
      <c r="AM12" s="148"/>
      <c r="AN12" s="155"/>
      <c r="AO12" s="155"/>
      <c r="AP12" s="155"/>
      <c r="AQ12" s="156"/>
      <c r="AR12" s="156"/>
      <c r="AS12" s="156"/>
      <c r="AT12" s="155"/>
      <c r="AU12" s="155"/>
      <c r="AV12" s="155"/>
      <c r="AW12" s="155"/>
      <c r="AX12" s="155"/>
    </row>
    <row r="13" spans="1:50" ht="14.4" thickBot="1" x14ac:dyDescent="0.35">
      <c r="A13" s="592"/>
      <c r="B13" s="597"/>
      <c r="C13" s="16"/>
      <c r="D13" s="16"/>
      <c r="E13" s="704"/>
      <c r="F13" s="777"/>
      <c r="G13" s="795"/>
      <c r="H13" s="53"/>
      <c r="I13" s="16"/>
      <c r="J13" s="16"/>
      <c r="K13" s="16"/>
      <c r="L13" s="16"/>
      <c r="M13" s="708"/>
      <c r="N13" s="708"/>
      <c r="O13" s="716"/>
      <c r="P13" s="716"/>
      <c r="Q13" s="716"/>
      <c r="R13" s="716"/>
      <c r="S13" s="18"/>
      <c r="T13" s="727"/>
      <c r="U13" s="728"/>
      <c r="V13" s="729"/>
      <c r="W13" s="799"/>
      <c r="X13" s="742"/>
      <c r="Y13" s="16"/>
      <c r="Z13" s="16"/>
      <c r="AA13" s="807"/>
      <c r="AB13" s="808"/>
      <c r="AC13" s="736"/>
      <c r="AD13" s="736"/>
      <c r="AE13" s="416"/>
      <c r="AF13" s="417"/>
      <c r="AG13" s="417"/>
      <c r="AH13" s="199"/>
      <c r="AI13" s="356"/>
      <c r="AJ13" s="461"/>
      <c r="AK13" s="319"/>
      <c r="AL13" s="133"/>
      <c r="AM13" s="148"/>
      <c r="AN13" s="155"/>
      <c r="AO13" s="155"/>
      <c r="AP13" s="155"/>
      <c r="AQ13" s="156"/>
      <c r="AR13" s="156"/>
      <c r="AS13" s="156"/>
      <c r="AT13" s="155"/>
      <c r="AU13" s="155"/>
      <c r="AV13" s="155"/>
      <c r="AW13" s="155"/>
      <c r="AX13" s="155"/>
    </row>
    <row r="14" spans="1:50" ht="14.4" thickBot="1" x14ac:dyDescent="0.35">
      <c r="A14" s="592"/>
      <c r="B14" s="597"/>
      <c r="C14" s="16"/>
      <c r="D14" s="16"/>
      <c r="E14" s="704"/>
      <c r="F14" s="777"/>
      <c r="G14" s="796"/>
      <c r="H14" s="53"/>
      <c r="I14" s="16"/>
      <c r="J14" s="16"/>
      <c r="K14" s="16"/>
      <c r="L14" s="16"/>
      <c r="M14" s="708"/>
      <c r="N14" s="708"/>
      <c r="O14" s="716"/>
      <c r="P14" s="716"/>
      <c r="Q14" s="716"/>
      <c r="R14" s="716"/>
      <c r="S14" s="18"/>
      <c r="T14" s="727"/>
      <c r="U14" s="728"/>
      <c r="V14" s="729"/>
      <c r="W14" s="799"/>
      <c r="X14" s="742"/>
      <c r="Y14" s="16"/>
      <c r="Z14" s="16"/>
      <c r="AA14" s="807"/>
      <c r="AB14" s="808"/>
      <c r="AC14" s="736"/>
      <c r="AD14" s="736"/>
      <c r="AE14" s="15" t="s">
        <v>29</v>
      </c>
      <c r="AF14" s="468">
        <f t="shared" ref="AF14:AG17" si="17">Y16</f>
        <v>711</v>
      </c>
      <c r="AG14" s="468">
        <f t="shared" si="17"/>
        <v>177</v>
      </c>
      <c r="AH14" s="199">
        <f t="shared" si="8"/>
        <v>888</v>
      </c>
      <c r="AI14" s="356">
        <f>AC16</f>
        <v>34.153846153846153</v>
      </c>
      <c r="AJ14" s="461"/>
      <c r="AK14" s="319"/>
      <c r="AL14" s="133"/>
      <c r="AM14" s="148"/>
      <c r="AN14" s="155"/>
      <c r="AO14" s="155"/>
      <c r="AP14" s="155"/>
      <c r="AQ14" s="156"/>
      <c r="AR14" s="156"/>
      <c r="AS14" s="156"/>
      <c r="AT14" s="155"/>
      <c r="AU14" s="155"/>
      <c r="AV14" s="155"/>
      <c r="AW14" s="155"/>
      <c r="AX14" s="155"/>
    </row>
    <row r="15" spans="1:50" ht="14.4" thickBot="1" x14ac:dyDescent="0.35">
      <c r="A15" s="593" t="s">
        <v>30</v>
      </c>
      <c r="B15" s="19">
        <f>SUM(B11:B14)</f>
        <v>52</v>
      </c>
      <c r="C15" s="20">
        <f>SUM(C11:C14)</f>
        <v>0</v>
      </c>
      <c r="D15" s="20">
        <f>SUM(D11:D14)</f>
        <v>1</v>
      </c>
      <c r="E15" s="704">
        <f t="shared" si="9"/>
        <v>53</v>
      </c>
      <c r="F15" s="19">
        <f t="shared" ref="F15" si="18">SUM(F11:F14)</f>
        <v>22</v>
      </c>
      <c r="G15" s="796">
        <f t="shared" si="11"/>
        <v>31</v>
      </c>
      <c r="H15" s="54">
        <f>SUM(H11:H14)</f>
        <v>6</v>
      </c>
      <c r="I15" s="54">
        <f t="shared" ref="I15:L15" si="19">SUM(I11:I14)</f>
        <v>23</v>
      </c>
      <c r="J15" s="54">
        <f t="shared" si="19"/>
        <v>21</v>
      </c>
      <c r="K15" s="54">
        <f t="shared" si="19"/>
        <v>3</v>
      </c>
      <c r="L15" s="54">
        <f t="shared" si="19"/>
        <v>0</v>
      </c>
      <c r="M15" s="709" t="s">
        <v>30</v>
      </c>
      <c r="N15" s="709" t="s">
        <v>30</v>
      </c>
      <c r="O15" s="716">
        <f t="shared" si="13"/>
        <v>11.320754716981131</v>
      </c>
      <c r="P15" s="716">
        <f t="shared" si="14"/>
        <v>43.39622641509434</v>
      </c>
      <c r="Q15" s="716">
        <f t="shared" si="1"/>
        <v>39.622641509433961</v>
      </c>
      <c r="R15" s="716">
        <f t="shared" si="2"/>
        <v>5.6603773584905657</v>
      </c>
      <c r="S15" s="21"/>
      <c r="T15" s="730" t="s">
        <v>30</v>
      </c>
      <c r="U15" s="728">
        <f t="shared" si="3"/>
        <v>94.339622641509436</v>
      </c>
      <c r="V15" s="729">
        <f t="shared" si="4"/>
        <v>54.716981132075475</v>
      </c>
      <c r="W15" s="799">
        <f t="shared" si="5"/>
        <v>5.6603773584905657</v>
      </c>
      <c r="X15" s="743" t="s">
        <v>30</v>
      </c>
      <c r="Y15" s="20">
        <f>SUM(Y11:Y14)</f>
        <v>1481</v>
      </c>
      <c r="Z15" s="20">
        <f>SUM(Z11:Z14)</f>
        <v>100</v>
      </c>
      <c r="AA15" s="807">
        <f t="shared" si="15"/>
        <v>1581</v>
      </c>
      <c r="AB15" s="809" t="s">
        <v>30</v>
      </c>
      <c r="AC15" s="736">
        <f t="shared" si="0"/>
        <v>29.830188679245282</v>
      </c>
      <c r="AD15" s="736">
        <f t="shared" si="6"/>
        <v>1.8867924528301887</v>
      </c>
      <c r="AE15" s="15" t="s">
        <v>31</v>
      </c>
      <c r="AF15" s="468">
        <f t="shared" si="17"/>
        <v>1331</v>
      </c>
      <c r="AG15" s="468">
        <f t="shared" si="17"/>
        <v>130</v>
      </c>
      <c r="AH15" s="199">
        <f t="shared" si="8"/>
        <v>1461</v>
      </c>
      <c r="AI15" s="356">
        <f>AC17</f>
        <v>56.192307692307693</v>
      </c>
      <c r="AJ15" s="604"/>
      <c r="AK15" s="604"/>
      <c r="AL15" s="133"/>
      <c r="AM15" s="148"/>
      <c r="AN15" s="155"/>
      <c r="AO15" s="155"/>
      <c r="AP15" s="155"/>
      <c r="AQ15" s="156"/>
      <c r="AR15" s="156"/>
      <c r="AS15" s="156"/>
      <c r="AT15" s="155"/>
      <c r="AU15" s="155"/>
      <c r="AV15" s="155"/>
      <c r="AW15" s="155"/>
      <c r="AX15" s="155"/>
    </row>
    <row r="16" spans="1:50" ht="14.4" thickBot="1" x14ac:dyDescent="0.35">
      <c r="A16" s="592" t="s">
        <v>29</v>
      </c>
      <c r="B16" s="597">
        <f>'I trim'!E16</f>
        <v>26</v>
      </c>
      <c r="C16" s="16"/>
      <c r="D16" s="16"/>
      <c r="E16" s="704">
        <f t="shared" si="9"/>
        <v>26</v>
      </c>
      <c r="F16" s="777">
        <v>12</v>
      </c>
      <c r="G16" s="795">
        <f t="shared" si="11"/>
        <v>14</v>
      </c>
      <c r="H16" s="938">
        <v>1</v>
      </c>
      <c r="I16" s="1">
        <v>10</v>
      </c>
      <c r="J16" s="1">
        <v>13</v>
      </c>
      <c r="K16" s="1">
        <v>2</v>
      </c>
      <c r="L16" s="16"/>
      <c r="M16" s="708" t="s">
        <v>29</v>
      </c>
      <c r="N16" s="708" t="s">
        <v>29</v>
      </c>
      <c r="O16" s="716">
        <f t="shared" si="13"/>
        <v>3.8461538461538463</v>
      </c>
      <c r="P16" s="716">
        <f t="shared" si="14"/>
        <v>38.46153846153846</v>
      </c>
      <c r="Q16" s="716">
        <f t="shared" si="1"/>
        <v>50</v>
      </c>
      <c r="R16" s="716">
        <f t="shared" si="2"/>
        <v>7.6923076923076925</v>
      </c>
      <c r="S16" s="18"/>
      <c r="T16" s="727" t="s">
        <v>29</v>
      </c>
      <c r="U16" s="728">
        <f t="shared" si="3"/>
        <v>92.307692307692307</v>
      </c>
      <c r="V16" s="982">
        <v>42.31</v>
      </c>
      <c r="W16" s="799">
        <f t="shared" si="5"/>
        <v>7.6923076923076925</v>
      </c>
      <c r="X16" s="742" t="s">
        <v>29</v>
      </c>
      <c r="Y16" s="16">
        <v>711</v>
      </c>
      <c r="Z16" s="16">
        <v>177</v>
      </c>
      <c r="AA16" s="807">
        <v>888</v>
      </c>
      <c r="AB16" s="808" t="s">
        <v>29</v>
      </c>
      <c r="AC16" s="736">
        <f t="shared" si="0"/>
        <v>34.153846153846153</v>
      </c>
      <c r="AD16" s="736">
        <f t="shared" si="6"/>
        <v>6.8076923076923075</v>
      </c>
      <c r="AE16" s="15" t="s">
        <v>32</v>
      </c>
      <c r="AF16" s="468">
        <f t="shared" si="17"/>
        <v>0</v>
      </c>
      <c r="AG16" s="468">
        <f t="shared" si="17"/>
        <v>0</v>
      </c>
      <c r="AH16" s="199">
        <f t="shared" si="8"/>
        <v>0</v>
      </c>
      <c r="AI16" s="356">
        <f>AC18</f>
        <v>0</v>
      </c>
      <c r="AJ16" s="147"/>
      <c r="AK16" s="147"/>
      <c r="AL16" s="133"/>
      <c r="AM16" s="148"/>
      <c r="AN16" s="155"/>
      <c r="AO16" s="155"/>
      <c r="AP16" s="155"/>
      <c r="AQ16" s="156"/>
      <c r="AR16" s="156"/>
      <c r="AS16" s="156"/>
      <c r="AT16" s="155"/>
      <c r="AU16" s="155"/>
      <c r="AV16" s="155"/>
      <c r="AW16" s="155"/>
      <c r="AX16" s="155"/>
    </row>
    <row r="17" spans="1:50" ht="14.4" thickBot="1" x14ac:dyDescent="0.35">
      <c r="A17" s="592" t="s">
        <v>31</v>
      </c>
      <c r="B17" s="597">
        <f>'I trim'!E17</f>
        <v>27</v>
      </c>
      <c r="C17" s="16">
        <v>1</v>
      </c>
      <c r="D17" s="16"/>
      <c r="E17" s="704">
        <f t="shared" si="9"/>
        <v>26</v>
      </c>
      <c r="F17" s="777">
        <v>11</v>
      </c>
      <c r="G17" s="795">
        <v>15</v>
      </c>
      <c r="H17" s="53"/>
      <c r="I17" s="1">
        <v>3</v>
      </c>
      <c r="J17" s="1">
        <v>17</v>
      </c>
      <c r="K17" s="1">
        <v>6</v>
      </c>
      <c r="L17" s="16"/>
      <c r="M17" s="708" t="s">
        <v>31</v>
      </c>
      <c r="N17" s="708" t="s">
        <v>31</v>
      </c>
      <c r="O17" s="716">
        <f t="shared" si="13"/>
        <v>0</v>
      </c>
      <c r="P17" s="716">
        <f t="shared" si="14"/>
        <v>11.538461538461538</v>
      </c>
      <c r="Q17" s="716">
        <f t="shared" si="1"/>
        <v>65.384615384615387</v>
      </c>
      <c r="R17" s="716">
        <f t="shared" si="2"/>
        <v>23.076923076923077</v>
      </c>
      <c r="S17" s="18"/>
      <c r="T17" s="727" t="s">
        <v>31</v>
      </c>
      <c r="U17" s="728">
        <f t="shared" si="3"/>
        <v>76.92307692307692</v>
      </c>
      <c r="V17" s="729">
        <f t="shared" si="4"/>
        <v>11.538461538461538</v>
      </c>
      <c r="W17" s="799">
        <f t="shared" si="5"/>
        <v>23.076923076923077</v>
      </c>
      <c r="X17" s="742" t="s">
        <v>31</v>
      </c>
      <c r="Y17" s="16">
        <v>1331</v>
      </c>
      <c r="Z17" s="16">
        <v>130</v>
      </c>
      <c r="AA17" s="807">
        <v>1461</v>
      </c>
      <c r="AB17" s="808" t="s">
        <v>31</v>
      </c>
      <c r="AC17" s="736">
        <f t="shared" si="0"/>
        <v>56.192307692307693</v>
      </c>
      <c r="AD17" s="736">
        <f t="shared" si="6"/>
        <v>5</v>
      </c>
      <c r="AE17" s="15" t="s">
        <v>33</v>
      </c>
      <c r="AF17" s="468">
        <f t="shared" si="17"/>
        <v>0</v>
      </c>
      <c r="AG17" s="468">
        <f t="shared" si="17"/>
        <v>0</v>
      </c>
      <c r="AH17" s="199">
        <f t="shared" si="8"/>
        <v>0</v>
      </c>
      <c r="AI17" s="356">
        <f>AC19</f>
        <v>0</v>
      </c>
      <c r="AJ17" s="147"/>
      <c r="AK17" s="147"/>
      <c r="AL17" s="133"/>
      <c r="AM17" s="148"/>
      <c r="AN17" s="155"/>
      <c r="AO17" s="155"/>
      <c r="AP17" s="155"/>
      <c r="AQ17" s="156"/>
      <c r="AR17" s="156"/>
      <c r="AS17" s="156"/>
      <c r="AT17" s="155"/>
      <c r="AU17" s="155"/>
      <c r="AV17" s="155"/>
      <c r="AW17" s="155"/>
      <c r="AX17" s="155"/>
    </row>
    <row r="18" spans="1:50" ht="14.4" thickBot="1" x14ac:dyDescent="0.35">
      <c r="A18" s="592"/>
      <c r="B18" s="597"/>
      <c r="C18" s="16"/>
      <c r="D18" s="16"/>
      <c r="E18" s="704"/>
      <c r="F18" s="777"/>
      <c r="G18" s="795"/>
      <c r="H18" s="53"/>
      <c r="I18" s="16"/>
      <c r="J18" s="16"/>
      <c r="K18" s="16"/>
      <c r="L18" s="16"/>
      <c r="M18" s="708"/>
      <c r="N18" s="708"/>
      <c r="O18" s="716"/>
      <c r="P18" s="716"/>
      <c r="Q18" s="716"/>
      <c r="R18" s="716"/>
      <c r="S18" s="18"/>
      <c r="T18" s="727"/>
      <c r="U18" s="800"/>
      <c r="V18" s="801"/>
      <c r="W18" s="802"/>
      <c r="X18" s="742"/>
      <c r="Y18" s="16"/>
      <c r="Z18" s="16"/>
      <c r="AA18" s="807"/>
      <c r="AB18" s="808"/>
      <c r="AC18" s="736"/>
      <c r="AD18" s="736"/>
      <c r="AE18" s="416" t="s">
        <v>35</v>
      </c>
      <c r="AF18" s="468">
        <f t="shared" ref="AF18:AG21" si="20">Y21</f>
        <v>1000</v>
      </c>
      <c r="AG18" s="468">
        <f t="shared" si="20"/>
        <v>130</v>
      </c>
      <c r="AH18" s="199">
        <f t="shared" si="8"/>
        <v>1130</v>
      </c>
      <c r="AI18" s="418">
        <f>AC21</f>
        <v>41.851851851851855</v>
      </c>
      <c r="AM18" s="148"/>
      <c r="AN18" s="155"/>
      <c r="AO18" s="155"/>
      <c r="AP18" s="155"/>
      <c r="AQ18" s="156"/>
      <c r="AR18" s="156"/>
      <c r="AS18" s="156"/>
      <c r="AT18" s="155"/>
      <c r="AU18" s="155"/>
      <c r="AV18" s="155"/>
      <c r="AW18" s="155"/>
      <c r="AX18" s="155"/>
    </row>
    <row r="19" spans="1:50" ht="14.4" thickBot="1" x14ac:dyDescent="0.35">
      <c r="A19" s="592"/>
      <c r="B19" s="597"/>
      <c r="C19" s="16"/>
      <c r="D19" s="16"/>
      <c r="E19" s="704"/>
      <c r="F19" s="777"/>
      <c r="G19" s="796"/>
      <c r="H19" s="53"/>
      <c r="I19" s="16"/>
      <c r="J19" s="16"/>
      <c r="K19" s="16"/>
      <c r="L19" s="16"/>
      <c r="M19" s="708"/>
      <c r="N19" s="708"/>
      <c r="O19" s="716"/>
      <c r="P19" s="716"/>
      <c r="Q19" s="716"/>
      <c r="R19" s="716"/>
      <c r="S19" s="18"/>
      <c r="T19" s="727"/>
      <c r="U19" s="728"/>
      <c r="V19" s="801"/>
      <c r="W19" s="799"/>
      <c r="X19" s="742"/>
      <c r="Y19" s="16"/>
      <c r="Z19" s="16"/>
      <c r="AA19" s="807"/>
      <c r="AB19" s="808"/>
      <c r="AC19" s="736"/>
      <c r="AD19" s="736"/>
      <c r="AE19" s="15" t="s">
        <v>36</v>
      </c>
      <c r="AF19" s="468">
        <f t="shared" si="20"/>
        <v>1223</v>
      </c>
      <c r="AG19" s="468">
        <f t="shared" si="20"/>
        <v>80</v>
      </c>
      <c r="AH19" s="199">
        <f t="shared" si="8"/>
        <v>1303</v>
      </c>
      <c r="AI19" s="418">
        <f>AC22</f>
        <v>46.535714285714285</v>
      </c>
      <c r="AM19" s="148"/>
      <c r="AN19" s="155"/>
      <c r="AO19" s="155"/>
      <c r="AP19" s="155"/>
      <c r="AQ19" s="156"/>
      <c r="AR19" s="156"/>
      <c r="AS19" s="156"/>
      <c r="AT19" s="155"/>
      <c r="AU19" s="155"/>
      <c r="AV19" s="155"/>
      <c r="AW19" s="155"/>
      <c r="AX19" s="155"/>
    </row>
    <row r="20" spans="1:50" ht="14.4" thickBot="1" x14ac:dyDescent="0.35">
      <c r="A20" s="593" t="s">
        <v>37</v>
      </c>
      <c r="B20" s="19">
        <f>SUM(B16:B19)</f>
        <v>53</v>
      </c>
      <c r="C20" s="20">
        <f>SUM(C16:C19)</f>
        <v>1</v>
      </c>
      <c r="D20" s="20">
        <f>SUM(D16:D19)</f>
        <v>0</v>
      </c>
      <c r="E20" s="704">
        <f t="shared" si="9"/>
        <v>52</v>
      </c>
      <c r="F20" s="19">
        <f t="shared" ref="F20" si="21">SUM(F16:F19)</f>
        <v>23</v>
      </c>
      <c r="G20" s="796">
        <f t="shared" si="11"/>
        <v>29</v>
      </c>
      <c r="H20" s="54">
        <f>SUM(H16:H19)</f>
        <v>1</v>
      </c>
      <c r="I20" s="54">
        <f t="shared" ref="I20:L20" si="22">SUM(I16:I19)</f>
        <v>13</v>
      </c>
      <c r="J20" s="54">
        <f t="shared" si="22"/>
        <v>30</v>
      </c>
      <c r="K20" s="54">
        <f t="shared" si="22"/>
        <v>8</v>
      </c>
      <c r="L20" s="54">
        <f t="shared" si="22"/>
        <v>0</v>
      </c>
      <c r="M20" s="709" t="s">
        <v>37</v>
      </c>
      <c r="N20" s="709" t="s">
        <v>37</v>
      </c>
      <c r="O20" s="716">
        <f t="shared" si="13"/>
        <v>1.9230769230769231</v>
      </c>
      <c r="P20" s="716">
        <f t="shared" si="14"/>
        <v>25</v>
      </c>
      <c r="Q20" s="716">
        <f t="shared" si="1"/>
        <v>57.692307692307693</v>
      </c>
      <c r="R20" s="716">
        <f t="shared" si="2"/>
        <v>15.384615384615385</v>
      </c>
      <c r="S20" s="21"/>
      <c r="T20" s="730" t="s">
        <v>37</v>
      </c>
      <c r="U20" s="728">
        <f t="shared" si="3"/>
        <v>84.615384615384613</v>
      </c>
      <c r="V20" s="729">
        <f>(H20+I20)*100/E20</f>
        <v>26.923076923076923</v>
      </c>
      <c r="W20" s="799">
        <f t="shared" si="5"/>
        <v>15.384615384615385</v>
      </c>
      <c r="X20" s="743" t="s">
        <v>37</v>
      </c>
      <c r="Y20" s="20">
        <f>SUM(Y16:Y19)</f>
        <v>2042</v>
      </c>
      <c r="Z20" s="20">
        <f>SUM(Z16:Z19)</f>
        <v>307</v>
      </c>
      <c r="AA20" s="807">
        <f t="shared" si="15"/>
        <v>2349</v>
      </c>
      <c r="AB20" s="809" t="s">
        <v>37</v>
      </c>
      <c r="AC20" s="736">
        <f t="shared" si="0"/>
        <v>45.17307692307692</v>
      </c>
      <c r="AD20" s="736">
        <f t="shared" si="6"/>
        <v>5.9038461538461542</v>
      </c>
      <c r="AE20" s="15" t="s">
        <v>38</v>
      </c>
      <c r="AF20" s="468">
        <f t="shared" si="20"/>
        <v>0</v>
      </c>
      <c r="AG20" s="468">
        <f t="shared" si="20"/>
        <v>0</v>
      </c>
      <c r="AH20" s="199">
        <f t="shared" si="8"/>
        <v>0</v>
      </c>
      <c r="AI20" s="418">
        <f>AC23</f>
        <v>0</v>
      </c>
      <c r="AM20" s="148"/>
      <c r="AN20" s="155"/>
      <c r="AO20" s="155"/>
      <c r="AP20" s="155"/>
      <c r="AQ20" s="156"/>
      <c r="AR20" s="156"/>
      <c r="AS20" s="156"/>
      <c r="AT20" s="155"/>
      <c r="AU20" s="155"/>
      <c r="AV20" s="155"/>
      <c r="AW20" s="155"/>
      <c r="AX20" s="155"/>
    </row>
    <row r="21" spans="1:50" ht="14.4" thickBot="1" x14ac:dyDescent="0.35">
      <c r="A21" s="592" t="s">
        <v>35</v>
      </c>
      <c r="B21" s="597">
        <f>'I trim'!E21</f>
        <v>27</v>
      </c>
      <c r="C21" s="16"/>
      <c r="D21" s="16"/>
      <c r="E21" s="704">
        <f t="shared" si="9"/>
        <v>27</v>
      </c>
      <c r="F21" s="777">
        <v>12</v>
      </c>
      <c r="G21" s="795">
        <f t="shared" si="11"/>
        <v>15</v>
      </c>
      <c r="H21" s="938">
        <v>2</v>
      </c>
      <c r="I21" s="1">
        <v>7</v>
      </c>
      <c r="J21" s="1">
        <v>15</v>
      </c>
      <c r="K21" s="1">
        <v>3</v>
      </c>
      <c r="L21" s="16"/>
      <c r="M21" s="708" t="s">
        <v>35</v>
      </c>
      <c r="N21" s="708" t="s">
        <v>35</v>
      </c>
      <c r="O21" s="716">
        <f t="shared" si="13"/>
        <v>7.4074074074074074</v>
      </c>
      <c r="P21" s="716">
        <f t="shared" si="14"/>
        <v>25.925925925925927</v>
      </c>
      <c r="Q21" s="716">
        <f t="shared" si="1"/>
        <v>55.555555555555557</v>
      </c>
      <c r="R21" s="716">
        <f t="shared" si="2"/>
        <v>11.111111111111111</v>
      </c>
      <c r="S21" s="18"/>
      <c r="T21" s="727" t="s">
        <v>35</v>
      </c>
      <c r="U21" s="728">
        <f t="shared" si="3"/>
        <v>88.888888888888886</v>
      </c>
      <c r="V21" s="729">
        <f t="shared" si="4"/>
        <v>33.333333333333336</v>
      </c>
      <c r="W21" s="799">
        <f t="shared" si="5"/>
        <v>11.111111111111111</v>
      </c>
      <c r="X21" s="742" t="s">
        <v>35</v>
      </c>
      <c r="Y21" s="16">
        <v>1000</v>
      </c>
      <c r="Z21" s="16">
        <v>130</v>
      </c>
      <c r="AA21" s="807">
        <v>1130</v>
      </c>
      <c r="AB21" s="808" t="s">
        <v>35</v>
      </c>
      <c r="AC21" s="736">
        <f t="shared" si="0"/>
        <v>41.851851851851855</v>
      </c>
      <c r="AD21" s="736">
        <f t="shared" si="6"/>
        <v>4.8148148148148149</v>
      </c>
      <c r="AE21" s="419" t="s">
        <v>39</v>
      </c>
      <c r="AF21" s="538">
        <f t="shared" si="20"/>
        <v>0</v>
      </c>
      <c r="AG21" s="538">
        <f t="shared" si="20"/>
        <v>0</v>
      </c>
      <c r="AH21" s="357">
        <f t="shared" si="8"/>
        <v>0</v>
      </c>
      <c r="AI21" s="539">
        <f>AC24</f>
        <v>0</v>
      </c>
      <c r="AM21" s="148"/>
      <c r="AN21" s="155"/>
      <c r="AO21" s="155"/>
      <c r="AP21" s="155"/>
      <c r="AQ21" s="156"/>
      <c r="AR21" s="156"/>
      <c r="AS21" s="156"/>
      <c r="AT21" s="155"/>
      <c r="AU21" s="155"/>
      <c r="AV21" s="155"/>
      <c r="AW21" s="155"/>
      <c r="AX21" s="155"/>
    </row>
    <row r="22" spans="1:50" ht="14.4" thickBot="1" x14ac:dyDescent="0.35">
      <c r="A22" s="592" t="s">
        <v>36</v>
      </c>
      <c r="B22" s="597">
        <f>'I trim'!E22</f>
        <v>27</v>
      </c>
      <c r="C22" s="16"/>
      <c r="D22" s="16">
        <v>1</v>
      </c>
      <c r="E22" s="704">
        <f t="shared" si="9"/>
        <v>28</v>
      </c>
      <c r="F22" s="777">
        <v>14</v>
      </c>
      <c r="G22" s="795">
        <f t="shared" si="11"/>
        <v>14</v>
      </c>
      <c r="H22" s="53">
        <v>1</v>
      </c>
      <c r="I22" s="1">
        <v>8</v>
      </c>
      <c r="J22" s="1">
        <v>15</v>
      </c>
      <c r="K22" s="1">
        <v>4</v>
      </c>
      <c r="L22" s="16"/>
      <c r="M22" s="708" t="s">
        <v>36</v>
      </c>
      <c r="N22" s="708" t="s">
        <v>36</v>
      </c>
      <c r="O22" s="716">
        <f t="shared" si="13"/>
        <v>3.5714285714285716</v>
      </c>
      <c r="P22" s="716">
        <f t="shared" si="14"/>
        <v>28.571428571428573</v>
      </c>
      <c r="Q22" s="716">
        <f t="shared" si="1"/>
        <v>53.571428571428569</v>
      </c>
      <c r="R22" s="716">
        <f t="shared" si="2"/>
        <v>14.285714285714286</v>
      </c>
      <c r="S22" s="18"/>
      <c r="T22" s="727" t="s">
        <v>36</v>
      </c>
      <c r="U22" s="728">
        <f>(H22+I22+J22)*100/E22</f>
        <v>85.714285714285708</v>
      </c>
      <c r="V22" s="940">
        <f t="shared" si="4"/>
        <v>32.142857142857146</v>
      </c>
      <c r="W22" s="799">
        <f t="shared" si="5"/>
        <v>14.285714285714286</v>
      </c>
      <c r="X22" s="742" t="s">
        <v>36</v>
      </c>
      <c r="Y22" s="16">
        <v>1223</v>
      </c>
      <c r="Z22" s="16">
        <v>80</v>
      </c>
      <c r="AA22" s="807">
        <v>1303</v>
      </c>
      <c r="AB22" s="808" t="s">
        <v>36</v>
      </c>
      <c r="AC22" s="736">
        <f t="shared" si="0"/>
        <v>46.535714285714285</v>
      </c>
      <c r="AD22" s="736">
        <f t="shared" si="6"/>
        <v>2.8571428571428572</v>
      </c>
      <c r="AE22" s="536"/>
      <c r="AF22" s="607"/>
      <c r="AG22" s="607"/>
      <c r="AH22" s="537"/>
      <c r="AI22" s="608"/>
      <c r="AM22" s="343"/>
      <c r="AN22" s="344" t="s">
        <v>16</v>
      </c>
      <c r="AO22" s="344" t="s">
        <v>17</v>
      </c>
      <c r="AP22" s="345" t="s">
        <v>18</v>
      </c>
      <c r="AQ22" s="467"/>
      <c r="AR22" s="156"/>
      <c r="AS22" s="156"/>
      <c r="AT22" s="155"/>
      <c r="AU22" s="155"/>
      <c r="AV22" s="155"/>
      <c r="AW22" s="155"/>
      <c r="AX22" s="155"/>
    </row>
    <row r="23" spans="1:50" ht="14.4" thickBot="1" x14ac:dyDescent="0.35">
      <c r="A23" s="592"/>
      <c r="B23" s="597"/>
      <c r="C23" s="16"/>
      <c r="D23" s="16"/>
      <c r="E23" s="704">
        <f t="shared" si="9"/>
        <v>0</v>
      </c>
      <c r="F23" s="777"/>
      <c r="G23" s="795"/>
      <c r="H23" s="53"/>
      <c r="I23" s="16"/>
      <c r="J23" s="16"/>
      <c r="K23" s="16"/>
      <c r="L23" s="16"/>
      <c r="M23" s="708"/>
      <c r="N23" s="708"/>
      <c r="O23" s="716"/>
      <c r="P23" s="716"/>
      <c r="Q23" s="716"/>
      <c r="R23" s="716"/>
      <c r="S23" s="18"/>
      <c r="T23" s="727"/>
      <c r="U23" s="728"/>
      <c r="V23" s="801"/>
      <c r="W23" s="799"/>
      <c r="X23" s="742"/>
      <c r="Y23" s="16"/>
      <c r="Z23" s="16"/>
      <c r="AA23" s="807"/>
      <c r="AB23" s="808"/>
      <c r="AC23" s="736"/>
      <c r="AD23" s="736"/>
      <c r="AE23" s="322" t="s">
        <v>0</v>
      </c>
      <c r="AF23" s="323" t="s">
        <v>16</v>
      </c>
      <c r="AG23" s="323" t="s">
        <v>17</v>
      </c>
      <c r="AH23" s="324" t="s">
        <v>18</v>
      </c>
      <c r="AI23" s="325"/>
      <c r="AJ23" s="295" t="s">
        <v>0</v>
      </c>
      <c r="AK23" s="295" t="s">
        <v>116</v>
      </c>
      <c r="AM23" s="332" t="s">
        <v>121</v>
      </c>
      <c r="AN23" s="329">
        <f>Y26</f>
        <v>7481</v>
      </c>
      <c r="AO23" s="329">
        <f>Z26</f>
        <v>617</v>
      </c>
      <c r="AP23" s="330">
        <f>AN23+AO23</f>
        <v>8098</v>
      </c>
      <c r="AQ23" s="463"/>
      <c r="AR23" s="156"/>
      <c r="AS23" s="156"/>
      <c r="AT23" s="155"/>
      <c r="AU23" s="155"/>
      <c r="AV23" s="155"/>
      <c r="AW23" s="155"/>
      <c r="AX23" s="155"/>
    </row>
    <row r="24" spans="1:50" ht="14.4" thickBot="1" x14ac:dyDescent="0.35">
      <c r="A24" s="592"/>
      <c r="B24" s="597"/>
      <c r="C24" s="16"/>
      <c r="D24" s="16"/>
      <c r="E24" s="704"/>
      <c r="F24" s="777"/>
      <c r="G24" s="796"/>
      <c r="H24" s="53"/>
      <c r="I24" s="16"/>
      <c r="J24" s="16"/>
      <c r="K24" s="16"/>
      <c r="L24" s="16"/>
      <c r="M24" s="708"/>
      <c r="N24" s="708"/>
      <c r="O24" s="716"/>
      <c r="P24" s="716"/>
      <c r="Q24" s="716"/>
      <c r="R24" s="716"/>
      <c r="S24" s="18"/>
      <c r="T24" s="727"/>
      <c r="U24" s="800"/>
      <c r="V24" s="801"/>
      <c r="W24" s="802"/>
      <c r="X24" s="742"/>
      <c r="Y24" s="16"/>
      <c r="Z24" s="16"/>
      <c r="AA24" s="807"/>
      <c r="AB24" s="808"/>
      <c r="AC24" s="736"/>
      <c r="AD24" s="736"/>
      <c r="AE24" s="292" t="s">
        <v>104</v>
      </c>
      <c r="AF24" s="297">
        <f>Y10</f>
        <v>1735</v>
      </c>
      <c r="AG24" s="297">
        <f>Z10</f>
        <v>0</v>
      </c>
      <c r="AH24" s="298">
        <f>AA10</f>
        <v>1735</v>
      </c>
      <c r="AI24" s="299"/>
      <c r="AJ24" s="292" t="s">
        <v>104</v>
      </c>
      <c r="AK24" s="351">
        <f>AC10</f>
        <v>41.30952380952381</v>
      </c>
      <c r="AM24" s="333" t="s">
        <v>67</v>
      </c>
      <c r="AN24" s="421">
        <f>I52</f>
        <v>8609</v>
      </c>
      <c r="AO24" s="421">
        <f>J52</f>
        <v>757</v>
      </c>
      <c r="AP24" s="421">
        <f>AN24+AO24</f>
        <v>9366</v>
      </c>
      <c r="AQ24" s="463"/>
      <c r="AR24" s="156"/>
      <c r="AS24" s="156"/>
      <c r="AT24" s="155"/>
      <c r="AU24" s="155"/>
      <c r="AV24" s="155"/>
      <c r="AW24" s="155"/>
      <c r="AX24" s="155"/>
    </row>
    <row r="25" spans="1:50" ht="14.4" thickBot="1" x14ac:dyDescent="0.35">
      <c r="A25" s="594" t="s">
        <v>37</v>
      </c>
      <c r="B25" s="238">
        <f>SUM(B21:B24)</f>
        <v>54</v>
      </c>
      <c r="C25" s="239">
        <f>SUM(C21:C24)</f>
        <v>0</v>
      </c>
      <c r="D25" s="239">
        <f>SUM(D21:D24)</f>
        <v>1</v>
      </c>
      <c r="E25" s="793">
        <f t="shared" si="9"/>
        <v>55</v>
      </c>
      <c r="F25" s="238">
        <f t="shared" ref="F25:L25" si="23">SUM(F21:F24)</f>
        <v>26</v>
      </c>
      <c r="G25" s="796">
        <f t="shared" si="11"/>
        <v>29</v>
      </c>
      <c r="H25" s="242">
        <f t="shared" si="23"/>
        <v>3</v>
      </c>
      <c r="I25" s="242">
        <f t="shared" si="23"/>
        <v>15</v>
      </c>
      <c r="J25" s="242">
        <f t="shared" si="23"/>
        <v>30</v>
      </c>
      <c r="K25" s="242">
        <f t="shared" si="23"/>
        <v>7</v>
      </c>
      <c r="L25" s="242">
        <f t="shared" si="23"/>
        <v>0</v>
      </c>
      <c r="M25" s="239" t="s">
        <v>37</v>
      </c>
      <c r="N25" s="239" t="s">
        <v>37</v>
      </c>
      <c r="O25" s="243">
        <f t="shared" si="13"/>
        <v>5.4545454545454541</v>
      </c>
      <c r="P25" s="243">
        <f t="shared" si="14"/>
        <v>27.272727272727273</v>
      </c>
      <c r="Q25" s="243">
        <f t="shared" si="1"/>
        <v>54.545454545454547</v>
      </c>
      <c r="R25" s="243">
        <f t="shared" si="2"/>
        <v>12.727272727272727</v>
      </c>
      <c r="S25" s="244"/>
      <c r="T25" s="245" t="s">
        <v>37</v>
      </c>
      <c r="U25" s="246">
        <f t="shared" si="3"/>
        <v>87.272727272727266</v>
      </c>
      <c r="V25" s="247">
        <f t="shared" si="4"/>
        <v>32.727272727272727</v>
      </c>
      <c r="W25" s="414">
        <f t="shared" si="5"/>
        <v>12.727272727272727</v>
      </c>
      <c r="X25" s="238" t="s">
        <v>37</v>
      </c>
      <c r="Y25" s="239">
        <f>SUM(Y21:Y24)</f>
        <v>2223</v>
      </c>
      <c r="Z25" s="239">
        <f>SUM(Z21:Z24)</f>
        <v>210</v>
      </c>
      <c r="AA25" s="810">
        <f t="shared" si="15"/>
        <v>2433</v>
      </c>
      <c r="AB25" s="811" t="s">
        <v>37</v>
      </c>
      <c r="AC25" s="812">
        <f t="shared" si="0"/>
        <v>44.236363636363635</v>
      </c>
      <c r="AD25" s="812">
        <f t="shared" si="6"/>
        <v>3.8181818181818183</v>
      </c>
      <c r="AE25" s="293" t="s">
        <v>176</v>
      </c>
      <c r="AF25" s="297">
        <f>AF10+AF11+AF12+AF13</f>
        <v>1481</v>
      </c>
      <c r="AG25" s="297">
        <f>AG10+AG11+AG12+AG13</f>
        <v>100</v>
      </c>
      <c r="AH25" s="298">
        <f>SUM(AH10:AH13)</f>
        <v>1581</v>
      </c>
      <c r="AI25" s="299"/>
      <c r="AJ25" s="293" t="s">
        <v>106</v>
      </c>
      <c r="AK25" s="352">
        <f>AC20</f>
        <v>45.17307692307692</v>
      </c>
      <c r="AM25" s="337" t="s">
        <v>18</v>
      </c>
      <c r="AN25" s="338">
        <f>SUM(AN23:AN24)</f>
        <v>16090</v>
      </c>
      <c r="AO25" s="338">
        <f>SUM(AO23:AO24)</f>
        <v>1374</v>
      </c>
      <c r="AP25" s="339">
        <f>SUM(AP23:AP24)</f>
        <v>17464</v>
      </c>
      <c r="AQ25" s="466"/>
      <c r="AR25" s="159"/>
      <c r="AS25" s="159"/>
      <c r="AT25" s="159"/>
      <c r="AU25" s="159"/>
      <c r="AV25" s="159"/>
      <c r="AW25" s="159"/>
      <c r="AX25" s="159"/>
    </row>
    <row r="26" spans="1:50" ht="14.4" thickBot="1" x14ac:dyDescent="0.35">
      <c r="A26" s="595" t="s">
        <v>40</v>
      </c>
      <c r="B26" s="598">
        <f>B10+B15+B20+B25</f>
        <v>202</v>
      </c>
      <c r="C26" s="251">
        <f>C10+C15+C20+C25</f>
        <v>2</v>
      </c>
      <c r="D26" s="251">
        <f>D10+D15+D20+D25</f>
        <v>2</v>
      </c>
      <c r="E26" s="599">
        <f t="shared" si="9"/>
        <v>202</v>
      </c>
      <c r="F26" s="598">
        <f t="shared" ref="F26:K26" si="24">F10+F15+F20+F25</f>
        <v>94</v>
      </c>
      <c r="G26" s="602">
        <f t="shared" si="11"/>
        <v>108</v>
      </c>
      <c r="H26" s="598">
        <f t="shared" si="24"/>
        <v>13</v>
      </c>
      <c r="I26" s="251">
        <f t="shared" si="24"/>
        <v>73</v>
      </c>
      <c r="J26" s="251">
        <f t="shared" si="24"/>
        <v>98</v>
      </c>
      <c r="K26" s="251">
        <f t="shared" si="24"/>
        <v>18</v>
      </c>
      <c r="L26" s="251"/>
      <c r="M26" s="253" t="s">
        <v>40</v>
      </c>
      <c r="N26" s="601" t="s">
        <v>40</v>
      </c>
      <c r="O26" s="600">
        <f t="shared" si="13"/>
        <v>6.435643564356436</v>
      </c>
      <c r="P26" s="254">
        <f t="shared" si="14"/>
        <v>36.138613861386141</v>
      </c>
      <c r="Q26" s="254">
        <f t="shared" si="1"/>
        <v>48.514851485148512</v>
      </c>
      <c r="R26" s="254">
        <f t="shared" si="2"/>
        <v>8.9108910891089117</v>
      </c>
      <c r="S26" s="255"/>
      <c r="T26" s="256" t="s">
        <v>40</v>
      </c>
      <c r="U26" s="257">
        <f>(H26+I26+J26)*100/E26</f>
        <v>91.089108910891085</v>
      </c>
      <c r="V26" s="258">
        <f>(H26+I26)*100/E26</f>
        <v>42.574257425742573</v>
      </c>
      <c r="W26" s="415">
        <f t="shared" si="5"/>
        <v>8.9108910891089117</v>
      </c>
      <c r="X26" s="250" t="s">
        <v>40</v>
      </c>
      <c r="Y26" s="251">
        <f>Y10+Y15+Y20+Y25</f>
        <v>7481</v>
      </c>
      <c r="Z26" s="251">
        <f>Z10+Z15+Z20+Z25</f>
        <v>617</v>
      </c>
      <c r="AA26" s="588">
        <f t="shared" si="15"/>
        <v>8098</v>
      </c>
      <c r="AB26" s="587" t="s">
        <v>40</v>
      </c>
      <c r="AC26" s="259">
        <f t="shared" si="0"/>
        <v>40.089108910891092</v>
      </c>
      <c r="AD26" s="259">
        <f t="shared" si="6"/>
        <v>3.0544554455445545</v>
      </c>
      <c r="AE26" s="294" t="s">
        <v>174</v>
      </c>
      <c r="AF26" s="297">
        <f>Y20</f>
        <v>2042</v>
      </c>
      <c r="AG26" s="552">
        <f>SUM(AG14:AG17)</f>
        <v>307</v>
      </c>
      <c r="AH26" s="298">
        <f>SUM(AH14:AH17)</f>
        <v>2349</v>
      </c>
      <c r="AI26" s="299"/>
      <c r="AJ26" s="294" t="s">
        <v>107</v>
      </c>
      <c r="AK26" s="353">
        <f>AC25</f>
        <v>44.236363636363635</v>
      </c>
      <c r="AM26" s="340" t="s">
        <v>125</v>
      </c>
      <c r="AN26" s="341"/>
      <c r="AO26" s="341"/>
      <c r="AP26" s="342">
        <f>AP25/(AE35+AF35)</f>
        <v>43.66</v>
      </c>
      <c r="AQ26" s="460"/>
      <c r="AR26" s="151"/>
      <c r="AS26" s="151"/>
      <c r="AT26" s="151"/>
      <c r="AU26" s="151"/>
      <c r="AV26" s="151"/>
      <c r="AW26" s="151"/>
      <c r="AX26" s="151"/>
    </row>
    <row r="27" spans="1:50" ht="14.4" thickBot="1" x14ac:dyDescent="0.35">
      <c r="A27" s="543"/>
      <c r="B27" s="544"/>
      <c r="C27" s="544"/>
      <c r="D27" s="544"/>
      <c r="E27" s="590"/>
      <c r="F27" s="544"/>
      <c r="G27" s="544"/>
      <c r="H27" s="544"/>
      <c r="I27" s="544"/>
      <c r="J27" s="544"/>
      <c r="K27" s="544"/>
      <c r="L27" s="544"/>
      <c r="M27" s="543"/>
      <c r="N27" s="543"/>
      <c r="O27" s="233"/>
      <c r="P27" s="233"/>
      <c r="Q27" s="233"/>
      <c r="R27" s="233"/>
      <c r="S27" s="233"/>
      <c r="T27" s="543"/>
      <c r="U27" s="545"/>
      <c r="V27" s="545"/>
      <c r="W27" s="545"/>
      <c r="X27" s="543"/>
      <c r="Y27" s="544"/>
      <c r="Z27" s="544"/>
      <c r="AA27" s="544"/>
      <c r="AB27" s="543"/>
      <c r="AC27" s="546"/>
      <c r="AD27" s="546"/>
      <c r="AE27" s="547" t="s">
        <v>175</v>
      </c>
      <c r="AF27" s="548">
        <f>Y25</f>
        <v>2223</v>
      </c>
      <c r="AG27" s="553">
        <f>SUM(AG18:AG21)</f>
        <v>210</v>
      </c>
      <c r="AH27" s="549">
        <f>SUM(AH18:AH21)</f>
        <v>2433</v>
      </c>
      <c r="AI27" s="550"/>
      <c r="AJ27" s="477"/>
      <c r="AK27" s="551"/>
      <c r="AM27" s="409"/>
      <c r="AN27" s="460"/>
      <c r="AO27" s="460"/>
      <c r="AP27" s="460"/>
      <c r="AQ27" s="460"/>
      <c r="AR27" s="151"/>
      <c r="AS27" s="151"/>
      <c r="AT27" s="151"/>
      <c r="AU27" s="151"/>
      <c r="AV27" s="151"/>
      <c r="AW27" s="151"/>
      <c r="AX27" s="151"/>
    </row>
    <row r="28" spans="1:50" ht="14.4" thickBot="1" x14ac:dyDescent="0.35">
      <c r="A28" s="6"/>
      <c r="B28" s="134"/>
      <c r="C28" s="134"/>
      <c r="D28" s="134"/>
      <c r="E28" s="134"/>
      <c r="F28" s="134"/>
      <c r="G28" s="134"/>
      <c r="H28" s="401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7"/>
      <c r="V28" s="7"/>
      <c r="W28" s="7"/>
      <c r="X28" s="6"/>
      <c r="Y28" s="7"/>
      <c r="Z28" s="7"/>
      <c r="AA28" s="7"/>
      <c r="AB28" s="6"/>
      <c r="AC28" s="7"/>
      <c r="AD28" s="7"/>
      <c r="AE28" s="423" t="s">
        <v>121</v>
      </c>
      <c r="AF28" s="424">
        <f>SUM(AF24:AF27)</f>
        <v>7481</v>
      </c>
      <c r="AG28" s="424">
        <f>SUM(AG24:AG27)</f>
        <v>617</v>
      </c>
      <c r="AH28" s="424">
        <f>SUM(AH24:AH27)</f>
        <v>8098</v>
      </c>
      <c r="AI28" s="425"/>
      <c r="AJ28" s="327" t="s">
        <v>117</v>
      </c>
      <c r="AK28" s="354">
        <f>AC26</f>
        <v>40.089108910891092</v>
      </c>
      <c r="AQ28" s="133"/>
    </row>
    <row r="29" spans="1:50" ht="13.8" thickBot="1" x14ac:dyDescent="0.3">
      <c r="B29" s="147"/>
      <c r="C29" s="147"/>
      <c r="D29" s="147"/>
      <c r="E29" s="147"/>
      <c r="F29" s="147"/>
      <c r="G29" s="147"/>
      <c r="H29" s="147"/>
      <c r="AE29" s="420" t="s">
        <v>67</v>
      </c>
      <c r="AF29" s="421">
        <f>O69</f>
        <v>6862</v>
      </c>
      <c r="AG29" s="421">
        <f>P69</f>
        <v>757</v>
      </c>
      <c r="AH29" s="421">
        <f>Q69</f>
        <v>7619</v>
      </c>
      <c r="AI29" s="422"/>
      <c r="AQ29" s="133"/>
    </row>
    <row r="30" spans="1:50" ht="14.4" thickBot="1" x14ac:dyDescent="0.35">
      <c r="V30" s="290" t="s">
        <v>111</v>
      </c>
      <c r="W30" s="281" t="s">
        <v>108</v>
      </c>
      <c r="X30" s="282" t="s">
        <v>109</v>
      </c>
      <c r="Y30" s="289" t="s">
        <v>110</v>
      </c>
      <c r="AE30" s="334"/>
      <c r="AF30" s="335"/>
      <c r="AG30" s="335"/>
      <c r="AH30" s="335"/>
      <c r="AI30" s="336"/>
      <c r="AQ30" s="133"/>
    </row>
    <row r="31" spans="1:50" ht="14.4" thickBot="1" x14ac:dyDescent="0.35">
      <c r="V31" s="280" t="s">
        <v>112</v>
      </c>
      <c r="W31" s="358">
        <f>U10</f>
        <v>100</v>
      </c>
      <c r="X31" s="359">
        <f>V10</f>
        <v>59.523809523809526</v>
      </c>
      <c r="Y31" s="360">
        <f>W10</f>
        <v>0</v>
      </c>
      <c r="AE31" s="337" t="s">
        <v>18</v>
      </c>
      <c r="AF31" s="338">
        <f>SUM(AF28:AF30)</f>
        <v>14343</v>
      </c>
      <c r="AG31" s="338">
        <f>SUM(AG28:AG30)</f>
        <v>1374</v>
      </c>
      <c r="AH31" s="554">
        <f>SUM(AH28:AH30)</f>
        <v>15717</v>
      </c>
      <c r="AI31" s="339"/>
    </row>
    <row r="32" spans="1:50" ht="14.4" thickBot="1" x14ac:dyDescent="0.35">
      <c r="A32" s="59" t="s">
        <v>0</v>
      </c>
      <c r="B32" s="60" t="s">
        <v>1</v>
      </c>
      <c r="C32" s="60" t="s">
        <v>2</v>
      </c>
      <c r="D32" s="60" t="s">
        <v>3</v>
      </c>
      <c r="E32" s="61" t="s">
        <v>4</v>
      </c>
      <c r="F32" s="62" t="s">
        <v>66</v>
      </c>
      <c r="G32" s="63"/>
      <c r="H32" s="59" t="s">
        <v>0</v>
      </c>
      <c r="I32" s="88"/>
      <c r="J32" s="89" t="s">
        <v>7</v>
      </c>
      <c r="K32" s="89"/>
      <c r="L32" s="89"/>
      <c r="M32" s="59" t="s">
        <v>8</v>
      </c>
      <c r="N32" s="767"/>
      <c r="O32" s="62"/>
      <c r="P32" s="88"/>
      <c r="Q32" s="64"/>
      <c r="R32" s="65" t="s">
        <v>5</v>
      </c>
      <c r="S32" s="766"/>
      <c r="T32" s="62" t="s">
        <v>200</v>
      </c>
      <c r="U32" s="768" t="s">
        <v>109</v>
      </c>
      <c r="V32" s="622" t="s">
        <v>113</v>
      </c>
      <c r="W32" s="361">
        <f>U15</f>
        <v>94.339622641509436</v>
      </c>
      <c r="X32" s="284">
        <f>V15</f>
        <v>54.716981132075475</v>
      </c>
      <c r="Y32" s="355">
        <f>W15</f>
        <v>5.6603773584905657</v>
      </c>
      <c r="Z32" s="90"/>
      <c r="AA32" s="90"/>
      <c r="AB32" s="90"/>
      <c r="AC32" s="90"/>
      <c r="AD32" s="90"/>
      <c r="AE32" s="340" t="s">
        <v>125</v>
      </c>
      <c r="AF32" s="341"/>
      <c r="AG32" s="341"/>
      <c r="AH32" s="341"/>
      <c r="AI32" s="342"/>
      <c r="AJ32" s="90"/>
      <c r="AK32" s="90"/>
      <c r="AL32" s="91"/>
      <c r="AM32" s="91"/>
      <c r="AN32" s="91"/>
      <c r="AO32" s="91"/>
      <c r="AP32" s="91"/>
      <c r="AQ32" s="91"/>
      <c r="AR32" s="91"/>
      <c r="AS32" s="91"/>
      <c r="AT32" s="91"/>
      <c r="AU32" s="91"/>
      <c r="AV32" s="91"/>
      <c r="AW32" s="91"/>
      <c r="AX32" s="91"/>
    </row>
    <row r="33" spans="1:50" ht="14.4" thickBot="1" x14ac:dyDescent="0.35">
      <c r="A33" s="66"/>
      <c r="B33" s="67" t="s">
        <v>172</v>
      </c>
      <c r="C33" s="67"/>
      <c r="D33" s="67"/>
      <c r="E33" s="68" t="s">
        <v>10</v>
      </c>
      <c r="F33" s="69" t="s">
        <v>64</v>
      </c>
      <c r="G33" s="69" t="s">
        <v>65</v>
      </c>
      <c r="H33" s="70"/>
      <c r="I33" s="92" t="s">
        <v>16</v>
      </c>
      <c r="J33" s="93" t="s">
        <v>17</v>
      </c>
      <c r="K33" s="94" t="s">
        <v>18</v>
      </c>
      <c r="L33" s="66"/>
      <c r="M33" s="95" t="s">
        <v>19</v>
      </c>
      <c r="N33" s="758"/>
      <c r="O33" s="632" t="s">
        <v>227</v>
      </c>
      <c r="P33" s="71" t="s">
        <v>198</v>
      </c>
      <c r="Q33" s="72" t="s">
        <v>199</v>
      </c>
      <c r="R33" s="73" t="s">
        <v>197</v>
      </c>
      <c r="S33" s="769"/>
      <c r="T33" s="74"/>
      <c r="U33" s="770"/>
      <c r="V33" s="622" t="s">
        <v>114</v>
      </c>
      <c r="W33" s="361">
        <f>U20</f>
        <v>84.615384615384613</v>
      </c>
      <c r="X33" s="284">
        <f>V20</f>
        <v>26.923076923076923</v>
      </c>
      <c r="Y33" s="355">
        <f>W20</f>
        <v>15.384615384615385</v>
      </c>
      <c r="Z33" s="90"/>
      <c r="AA33" s="90"/>
      <c r="AB33" s="90"/>
      <c r="AC33" s="90"/>
      <c r="AE33" s="8" t="s">
        <v>5</v>
      </c>
      <c r="AG33" s="90"/>
      <c r="AH33" s="90"/>
      <c r="AI33" s="90"/>
      <c r="AJ33" s="90"/>
      <c r="AK33" s="91"/>
      <c r="AL33" s="91"/>
      <c r="AM33" s="91"/>
      <c r="AN33" s="91"/>
      <c r="AO33" s="91"/>
      <c r="AP33" s="91"/>
      <c r="AQ33" s="91"/>
      <c r="AR33" s="91"/>
      <c r="AS33" s="91"/>
      <c r="AT33" s="91"/>
      <c r="AU33" s="91"/>
      <c r="AV33" s="91"/>
      <c r="AW33" s="91"/>
      <c r="AX33" s="91"/>
    </row>
    <row r="34" spans="1:50" ht="14.4" thickBot="1" x14ac:dyDescent="0.35">
      <c r="A34" s="75" t="s">
        <v>45</v>
      </c>
      <c r="B34" s="76">
        <f>'I trim'!E33</f>
        <v>22</v>
      </c>
      <c r="C34" s="77"/>
      <c r="D34" s="77">
        <v>2</v>
      </c>
      <c r="E34" s="751">
        <f>B34-C34+D34</f>
        <v>24</v>
      </c>
      <c r="F34" s="782">
        <v>15</v>
      </c>
      <c r="G34" s="684">
        <v>9</v>
      </c>
      <c r="H34" s="754" t="s">
        <v>45</v>
      </c>
      <c r="I34" s="77">
        <v>916</v>
      </c>
      <c r="J34" s="77"/>
      <c r="K34" s="759">
        <v>916</v>
      </c>
      <c r="L34" s="760" t="s">
        <v>45</v>
      </c>
      <c r="M34" s="761">
        <f t="shared" ref="M34:M52" si="25">K34/E34</f>
        <v>38.166666666666664</v>
      </c>
      <c r="N34" s="788" t="s">
        <v>45</v>
      </c>
      <c r="O34" s="119">
        <v>4</v>
      </c>
      <c r="P34" s="453">
        <v>12</v>
      </c>
      <c r="Q34" s="454">
        <v>5</v>
      </c>
      <c r="R34" s="455">
        <v>3</v>
      </c>
      <c r="S34" s="771">
        <f>(P34+Q34+O34)*100/E34</f>
        <v>87.5</v>
      </c>
      <c r="T34" s="101"/>
      <c r="U34" s="634">
        <f>(P34+Q34)/E34*100</f>
        <v>70.833333333333343</v>
      </c>
      <c r="V34" s="623" t="s">
        <v>74</v>
      </c>
      <c r="W34" s="362">
        <f>U25</f>
        <v>87.272727272727266</v>
      </c>
      <c r="X34" s="363">
        <f>V25</f>
        <v>32.727272727272727</v>
      </c>
      <c r="Y34" s="364">
        <f>W25</f>
        <v>12.727272727272727</v>
      </c>
      <c r="Z34" s="90"/>
      <c r="AA34" s="90"/>
      <c r="AB34" s="90"/>
      <c r="AC34" s="90"/>
      <c r="AD34" s="139"/>
      <c r="AE34" s="140" t="s">
        <v>69</v>
      </c>
      <c r="AF34" s="141" t="s">
        <v>70</v>
      </c>
      <c r="AG34" s="90"/>
      <c r="AH34" s="90"/>
      <c r="AI34" s="90"/>
      <c r="AJ34" s="90"/>
      <c r="AK34" s="91"/>
      <c r="AL34" s="91"/>
      <c r="AM34" s="91"/>
      <c r="AN34" s="91"/>
      <c r="AO34" s="91"/>
      <c r="AP34" s="91"/>
      <c r="AQ34" s="91"/>
      <c r="AR34" s="91"/>
      <c r="AS34" s="91"/>
      <c r="AT34" s="91"/>
      <c r="AU34" s="91"/>
      <c r="AV34" s="91"/>
      <c r="AW34" s="91"/>
      <c r="AX34" s="91"/>
    </row>
    <row r="35" spans="1:50" ht="14.4" thickBot="1" x14ac:dyDescent="0.35">
      <c r="A35" s="78" t="s">
        <v>46</v>
      </c>
      <c r="B35" s="76">
        <f>'I trim'!E34</f>
        <v>24</v>
      </c>
      <c r="C35" s="1">
        <v>1</v>
      </c>
      <c r="D35" s="1">
        <v>1</v>
      </c>
      <c r="E35" s="751">
        <f>B35-C35+D35</f>
        <v>24</v>
      </c>
      <c r="F35" s="783">
        <v>11</v>
      </c>
      <c r="G35" s="684">
        <v>13</v>
      </c>
      <c r="H35" s="755" t="s">
        <v>46</v>
      </c>
      <c r="I35" s="1">
        <v>1218</v>
      </c>
      <c r="J35" s="1">
        <v>212</v>
      </c>
      <c r="K35" s="759">
        <v>1430</v>
      </c>
      <c r="L35" s="763" t="s">
        <v>46</v>
      </c>
      <c r="M35" s="764">
        <f t="shared" si="25"/>
        <v>59.583333333333336</v>
      </c>
      <c r="N35" s="789" t="s">
        <v>46</v>
      </c>
      <c r="O35" s="120">
        <v>5</v>
      </c>
      <c r="P35" s="456">
        <v>12</v>
      </c>
      <c r="Q35" s="457">
        <v>5</v>
      </c>
      <c r="R35" s="458">
        <v>2</v>
      </c>
      <c r="S35" s="773">
        <f>(P35+O35+Q35)*100/E35</f>
        <v>91.666666666666671</v>
      </c>
      <c r="T35" s="102"/>
      <c r="U35" s="634">
        <f t="shared" ref="U35:U52" si="26">(P35+Q35)/E35*100</f>
        <v>70.833333333333343</v>
      </c>
      <c r="V35" s="159"/>
      <c r="W35" s="158"/>
      <c r="X35" s="158"/>
      <c r="Y35" s="90"/>
      <c r="Z35" s="90"/>
      <c r="AA35" s="90"/>
      <c r="AB35" s="90"/>
      <c r="AC35" s="90"/>
      <c r="AD35" s="144" t="s">
        <v>71</v>
      </c>
      <c r="AE35" s="145">
        <f>F52+F26</f>
        <v>201</v>
      </c>
      <c r="AF35" s="146">
        <f>G26+G52</f>
        <v>199</v>
      </c>
      <c r="AG35" s="90"/>
      <c r="AH35" s="90"/>
      <c r="AI35" s="90"/>
      <c r="AJ35" s="90"/>
      <c r="AK35" s="91"/>
      <c r="AL35" s="91"/>
      <c r="AM35" s="91"/>
      <c r="AN35" s="91"/>
      <c r="AO35" s="91"/>
      <c r="AP35" s="91"/>
      <c r="AQ35" s="91"/>
      <c r="AR35" s="91"/>
      <c r="AS35" s="91"/>
      <c r="AT35" s="91"/>
      <c r="AU35" s="91"/>
      <c r="AV35" s="91"/>
      <c r="AW35" s="91"/>
      <c r="AX35" s="91"/>
    </row>
    <row r="36" spans="1:50" ht="14.4" thickBot="1" x14ac:dyDescent="0.35">
      <c r="A36" s="78"/>
      <c r="B36" s="76">
        <f>'I trim'!E35</f>
        <v>0</v>
      </c>
      <c r="C36" s="1"/>
      <c r="D36" s="1"/>
      <c r="E36" s="751">
        <f>B36-C36+D36</f>
        <v>0</v>
      </c>
      <c r="F36" s="783"/>
      <c r="G36" s="684"/>
      <c r="H36" s="755" t="s">
        <v>47</v>
      </c>
      <c r="I36" s="1"/>
      <c r="J36" s="1"/>
      <c r="K36" s="759">
        <f t="shared" ref="K36:K51" si="27">I36+J36</f>
        <v>0</v>
      </c>
      <c r="L36" s="763" t="s">
        <v>47</v>
      </c>
      <c r="M36" s="764"/>
      <c r="N36" s="789" t="s">
        <v>47</v>
      </c>
      <c r="O36" s="120"/>
      <c r="P36" s="456"/>
      <c r="Q36" s="457"/>
      <c r="R36" s="458"/>
      <c r="S36" s="773"/>
      <c r="T36" s="102"/>
      <c r="U36" s="634"/>
      <c r="V36" s="405"/>
      <c r="W36" s="158"/>
      <c r="X36" s="158"/>
      <c r="Y36" s="406"/>
      <c r="Z36" s="90"/>
      <c r="AA36" s="90"/>
      <c r="AB36" s="90"/>
      <c r="AC36" s="90"/>
      <c r="AD36" s="147"/>
      <c r="AE36" s="147"/>
      <c r="AF36" s="147"/>
      <c r="AG36" s="90"/>
      <c r="AH36" s="90"/>
      <c r="AI36" s="90"/>
      <c r="AJ36" s="90"/>
      <c r="AK36" s="91"/>
      <c r="AL36" s="91"/>
      <c r="AM36" s="91"/>
      <c r="AN36" s="91"/>
      <c r="AO36" s="91"/>
      <c r="AP36" s="91"/>
      <c r="AQ36" s="91"/>
      <c r="AR36" s="91"/>
      <c r="AS36" s="91"/>
      <c r="AT36" s="91"/>
      <c r="AU36" s="91"/>
      <c r="AV36" s="91"/>
      <c r="AW36" s="91"/>
      <c r="AX36" s="91"/>
    </row>
    <row r="37" spans="1:50" ht="14.4" thickBot="1" x14ac:dyDescent="0.35">
      <c r="A37" s="81" t="s">
        <v>48</v>
      </c>
      <c r="B37" s="2">
        <f>SUM(B34:B36)</f>
        <v>46</v>
      </c>
      <c r="C37" s="2">
        <f>SUM(C34:C36)</f>
        <v>1</v>
      </c>
      <c r="D37" s="2">
        <f>SUM(D34:D36)</f>
        <v>3</v>
      </c>
      <c r="E37" s="752">
        <f>SUM(E34:E36)</f>
        <v>48</v>
      </c>
      <c r="F37" s="2">
        <f>SUM(F34:F36)</f>
        <v>26</v>
      </c>
      <c r="G37" s="684">
        <f t="shared" ref="G37:G51" si="28">E37-F37</f>
        <v>22</v>
      </c>
      <c r="H37" s="756" t="s">
        <v>48</v>
      </c>
      <c r="I37" s="2">
        <f>I34+I35</f>
        <v>2134</v>
      </c>
      <c r="J37" s="2">
        <f>J34+J35</f>
        <v>212</v>
      </c>
      <c r="K37" s="759">
        <f t="shared" si="27"/>
        <v>2346</v>
      </c>
      <c r="L37" s="765" t="s">
        <v>48</v>
      </c>
      <c r="M37" s="764">
        <f t="shared" si="25"/>
        <v>48.875</v>
      </c>
      <c r="N37" s="790" t="s">
        <v>48</v>
      </c>
      <c r="O37" s="480">
        <f>SUM(O34:O36)</f>
        <v>9</v>
      </c>
      <c r="P37" s="480">
        <f t="shared" ref="P37:R37" si="29">SUM(P34:P36)</f>
        <v>24</v>
      </c>
      <c r="Q37" s="480">
        <f t="shared" si="29"/>
        <v>10</v>
      </c>
      <c r="R37" s="480">
        <f t="shared" si="29"/>
        <v>5</v>
      </c>
      <c r="S37" s="773">
        <f>(O37+P37+Q37)*100/E37</f>
        <v>89.583333333333329</v>
      </c>
      <c r="T37" s="103">
        <v>0</v>
      </c>
      <c r="U37" s="634">
        <f t="shared" si="26"/>
        <v>70.833333333333343</v>
      </c>
      <c r="V37" s="148"/>
      <c r="W37" s="407"/>
      <c r="X37" s="407"/>
      <c r="Y37" s="408"/>
      <c r="Z37" s="90"/>
      <c r="AA37" s="90"/>
      <c r="AB37" s="90"/>
      <c r="AC37" s="90"/>
      <c r="AD37" s="90"/>
      <c r="AE37" s="90"/>
      <c r="AF37" s="90"/>
      <c r="AG37" s="90"/>
      <c r="AH37" s="90"/>
      <c r="AI37" s="90"/>
      <c r="AJ37" s="90"/>
      <c r="AK37" s="91"/>
      <c r="AL37" s="91"/>
      <c r="AM37" s="91"/>
      <c r="AN37" s="91"/>
      <c r="AO37" s="91"/>
      <c r="AP37" s="91"/>
      <c r="AQ37" s="91"/>
      <c r="AR37" s="91"/>
      <c r="AS37" s="91"/>
      <c r="AT37" s="91"/>
      <c r="AU37" s="91"/>
      <c r="AV37" s="91"/>
      <c r="AW37" s="91"/>
      <c r="AX37" s="91"/>
    </row>
    <row r="38" spans="1:50" ht="14.4" thickBot="1" x14ac:dyDescent="0.35">
      <c r="A38" s="78" t="s">
        <v>49</v>
      </c>
      <c r="B38" s="79">
        <f>'I trim'!E37</f>
        <v>16</v>
      </c>
      <c r="C38" s="1"/>
      <c r="D38" s="1"/>
      <c r="E38" s="751">
        <f>B38-C38+D38</f>
        <v>16</v>
      </c>
      <c r="F38" s="783">
        <v>5</v>
      </c>
      <c r="G38" s="684">
        <f t="shared" si="28"/>
        <v>11</v>
      </c>
      <c r="H38" s="755" t="s">
        <v>49</v>
      </c>
      <c r="I38" s="1">
        <v>640</v>
      </c>
      <c r="J38" s="1"/>
      <c r="K38" s="759">
        <v>644</v>
      </c>
      <c r="L38" s="763" t="s">
        <v>49</v>
      </c>
      <c r="M38" s="764">
        <f t="shared" si="25"/>
        <v>40.25</v>
      </c>
      <c r="N38" s="789" t="s">
        <v>49</v>
      </c>
      <c r="O38" s="119">
        <v>6</v>
      </c>
      <c r="P38" s="456">
        <v>6</v>
      </c>
      <c r="Q38" s="457">
        <v>4</v>
      </c>
      <c r="R38" s="458"/>
      <c r="S38" s="773">
        <f>(O38+P38+Q38)*100/E38</f>
        <v>100</v>
      </c>
      <c r="T38" s="102"/>
      <c r="U38" s="634">
        <f t="shared" si="26"/>
        <v>62.5</v>
      </c>
      <c r="V38" s="148"/>
      <c r="W38" s="407"/>
      <c r="X38" s="407"/>
      <c r="Y38" s="408"/>
      <c r="Z38" s="90"/>
      <c r="AA38" s="90"/>
      <c r="AB38" s="90"/>
      <c r="AC38" s="90"/>
      <c r="AD38" s="90"/>
      <c r="AE38" s="90"/>
      <c r="AF38" s="90"/>
      <c r="AG38" s="90"/>
      <c r="AH38" s="90"/>
      <c r="AI38" s="90"/>
      <c r="AJ38" s="90"/>
      <c r="AK38" s="91"/>
      <c r="AL38" s="91"/>
      <c r="AM38" s="91"/>
      <c r="AN38" s="91"/>
      <c r="AO38" s="91"/>
      <c r="AP38" s="91"/>
      <c r="AQ38" s="91"/>
      <c r="AR38" s="91"/>
      <c r="AS38" s="91"/>
      <c r="AT38" s="91"/>
      <c r="AU38" s="91"/>
      <c r="AV38" s="91"/>
      <c r="AW38" s="91"/>
      <c r="AX38" s="91"/>
    </row>
    <row r="39" spans="1:50" ht="14.4" thickBot="1" x14ac:dyDescent="0.35">
      <c r="A39" s="78" t="s">
        <v>50</v>
      </c>
      <c r="B39" s="79">
        <f>'I trim'!E38</f>
        <v>18</v>
      </c>
      <c r="C39" s="1"/>
      <c r="D39" s="1"/>
      <c r="E39" s="751">
        <f t="shared" ref="E39:E52" si="30">B39-C39+D39</f>
        <v>18</v>
      </c>
      <c r="F39" s="783">
        <v>10</v>
      </c>
      <c r="G39" s="684">
        <f t="shared" si="28"/>
        <v>8</v>
      </c>
      <c r="H39" s="755" t="s">
        <v>50</v>
      </c>
      <c r="I39" s="1">
        <v>1051</v>
      </c>
      <c r="J39" s="1">
        <v>235</v>
      </c>
      <c r="K39" s="759">
        <v>1286</v>
      </c>
      <c r="L39" s="763" t="s">
        <v>50</v>
      </c>
      <c r="M39" s="764">
        <f t="shared" si="25"/>
        <v>71.444444444444443</v>
      </c>
      <c r="N39" s="789" t="s">
        <v>50</v>
      </c>
      <c r="O39" s="120">
        <v>10</v>
      </c>
      <c r="P39" s="456">
        <v>6</v>
      </c>
      <c r="Q39" s="457">
        <v>2</v>
      </c>
      <c r="R39" s="458"/>
      <c r="S39" s="773">
        <f>(O39+P39+Q39)*100/E39</f>
        <v>100</v>
      </c>
      <c r="T39" s="102"/>
      <c r="U39" s="634">
        <f t="shared" si="26"/>
        <v>44.444444444444443</v>
      </c>
      <c r="V39" s="148"/>
      <c r="W39" s="407"/>
      <c r="X39" s="407"/>
      <c r="Y39" s="408"/>
      <c r="Z39" s="90"/>
      <c r="AA39" s="90"/>
      <c r="AB39" s="90"/>
      <c r="AC39" s="90"/>
      <c r="AD39" s="90"/>
      <c r="AE39" s="90"/>
      <c r="AF39" s="90"/>
      <c r="AG39" s="90"/>
      <c r="AH39" s="90"/>
      <c r="AI39" s="90"/>
      <c r="AJ39" s="90"/>
      <c r="AK39" s="91"/>
      <c r="AL39" s="91"/>
      <c r="AM39" s="91"/>
      <c r="AN39" s="91"/>
      <c r="AO39" s="91"/>
      <c r="AP39" s="91"/>
      <c r="AQ39" s="91"/>
      <c r="AR39" s="91"/>
      <c r="AS39" s="91"/>
      <c r="AT39" s="91"/>
      <c r="AU39" s="91"/>
      <c r="AV39" s="91"/>
      <c r="AW39" s="91"/>
      <c r="AX39" s="91"/>
    </row>
    <row r="40" spans="1:50" ht="14.4" thickBot="1" x14ac:dyDescent="0.35">
      <c r="A40" s="78" t="s">
        <v>51</v>
      </c>
      <c r="B40" s="79">
        <v>18</v>
      </c>
      <c r="C40" s="1"/>
      <c r="D40" s="1"/>
      <c r="E40" s="751">
        <v>18</v>
      </c>
      <c r="F40" s="783">
        <v>12</v>
      </c>
      <c r="G40" s="684">
        <v>6</v>
      </c>
      <c r="H40" s="755" t="s">
        <v>51</v>
      </c>
      <c r="I40" s="1">
        <v>763</v>
      </c>
      <c r="J40" s="1"/>
      <c r="K40" s="759">
        <v>763</v>
      </c>
      <c r="L40" s="763" t="s">
        <v>246</v>
      </c>
      <c r="M40" s="764">
        <v>0</v>
      </c>
      <c r="N40" s="789" t="s">
        <v>246</v>
      </c>
      <c r="O40" s="120">
        <v>3</v>
      </c>
      <c r="P40" s="456">
        <v>11</v>
      </c>
      <c r="Q40" s="457">
        <v>4</v>
      </c>
      <c r="R40" s="458"/>
      <c r="S40" s="773">
        <v>100</v>
      </c>
      <c r="T40" s="102"/>
      <c r="U40" s="634">
        <v>83.33</v>
      </c>
      <c r="V40" s="148"/>
      <c r="W40" s="407"/>
      <c r="X40" s="407"/>
      <c r="Y40" s="408"/>
      <c r="Z40" s="90"/>
      <c r="AA40" s="90"/>
      <c r="AB40" s="90"/>
      <c r="AC40" s="90"/>
      <c r="AD40" s="90"/>
      <c r="AE40" s="90"/>
      <c r="AF40" s="90"/>
      <c r="AG40" s="90"/>
      <c r="AH40" s="90"/>
      <c r="AI40" s="90"/>
      <c r="AJ40" s="90"/>
      <c r="AK40" s="91"/>
      <c r="AL40" s="91"/>
      <c r="AM40" s="91"/>
      <c r="AN40" s="91"/>
      <c r="AO40" s="91"/>
      <c r="AP40" s="91"/>
      <c r="AQ40" s="91"/>
      <c r="AR40" s="91"/>
      <c r="AS40" s="91"/>
      <c r="AT40" s="91"/>
      <c r="AU40" s="91"/>
      <c r="AV40" s="91"/>
      <c r="AW40" s="91"/>
      <c r="AX40" s="91"/>
    </row>
    <row r="41" spans="1:50" ht="14.4" thickBot="1" x14ac:dyDescent="0.35">
      <c r="A41" s="78"/>
      <c r="B41" s="79"/>
      <c r="C41" s="1"/>
      <c r="D41" s="1"/>
      <c r="E41" s="751"/>
      <c r="F41" s="97"/>
      <c r="G41" s="684"/>
      <c r="H41" s="755"/>
      <c r="I41" s="1"/>
      <c r="J41" s="1"/>
      <c r="K41" s="759">
        <f t="shared" si="27"/>
        <v>0</v>
      </c>
      <c r="L41" s="763"/>
      <c r="M41" s="764"/>
      <c r="N41" s="789"/>
      <c r="O41" s="124"/>
      <c r="P41" s="456"/>
      <c r="Q41" s="457"/>
      <c r="R41" s="458"/>
      <c r="S41" s="773"/>
      <c r="T41" s="102"/>
      <c r="U41" s="634"/>
      <c r="V41" s="148"/>
      <c r="W41" s="407"/>
      <c r="X41" s="407"/>
      <c r="Y41" s="408"/>
      <c r="Z41" s="90"/>
      <c r="AA41" s="90"/>
      <c r="AB41" s="90"/>
      <c r="AC41" s="90"/>
      <c r="AD41" s="90"/>
      <c r="AE41" s="90"/>
      <c r="AF41" s="90"/>
      <c r="AG41" s="90"/>
      <c r="AH41" s="90"/>
      <c r="AI41" s="90"/>
      <c r="AJ41" s="90"/>
      <c r="AK41" s="91"/>
      <c r="AL41" s="91"/>
      <c r="AM41" s="91"/>
      <c r="AN41" s="91"/>
      <c r="AO41" s="91"/>
      <c r="AP41" s="91"/>
      <c r="AQ41" s="91"/>
      <c r="AR41" s="91"/>
      <c r="AS41" s="91"/>
      <c r="AT41" s="91"/>
      <c r="AU41" s="91"/>
      <c r="AV41" s="91"/>
      <c r="AW41" s="91"/>
      <c r="AX41" s="91"/>
    </row>
    <row r="42" spans="1:50" ht="14.4" thickBot="1" x14ac:dyDescent="0.35">
      <c r="A42" s="81" t="s">
        <v>52</v>
      </c>
      <c r="B42" s="2">
        <f>SUM(B38:B41)</f>
        <v>52</v>
      </c>
      <c r="C42" s="2">
        <f>SUM(C38:C41)</f>
        <v>0</v>
      </c>
      <c r="D42" s="2">
        <f>SUM(D38:D41)</f>
        <v>0</v>
      </c>
      <c r="E42" s="751">
        <f t="shared" si="30"/>
        <v>52</v>
      </c>
      <c r="F42" s="2">
        <f>SUM(F38:F41)</f>
        <v>27</v>
      </c>
      <c r="G42" s="684">
        <f t="shared" si="28"/>
        <v>25</v>
      </c>
      <c r="H42" s="756" t="s">
        <v>52</v>
      </c>
      <c r="I42" s="2">
        <f>I38+I39+I40</f>
        <v>2454</v>
      </c>
      <c r="J42" s="2">
        <f>J38+J39+J40</f>
        <v>235</v>
      </c>
      <c r="K42" s="759">
        <f t="shared" si="27"/>
        <v>2689</v>
      </c>
      <c r="L42" s="765" t="s">
        <v>52</v>
      </c>
      <c r="M42" s="764">
        <f t="shared" si="25"/>
        <v>51.71153846153846</v>
      </c>
      <c r="N42" s="790" t="s">
        <v>52</v>
      </c>
      <c r="O42" s="482">
        <f>SUM(O38:O41)</f>
        <v>19</v>
      </c>
      <c r="P42" s="482">
        <f t="shared" ref="P42:R42" si="31">SUM(P38:P41)</f>
        <v>23</v>
      </c>
      <c r="Q42" s="482">
        <f t="shared" si="31"/>
        <v>10</v>
      </c>
      <c r="R42" s="482">
        <f t="shared" si="31"/>
        <v>0</v>
      </c>
      <c r="S42" s="773">
        <f t="shared" ref="S42:S48" si="32">(O42+P42+Q42)*100/E42</f>
        <v>100</v>
      </c>
      <c r="T42" s="103">
        <v>0</v>
      </c>
      <c r="U42" s="634">
        <f t="shared" si="26"/>
        <v>63.46153846153846</v>
      </c>
      <c r="V42" s="90"/>
      <c r="W42" s="90"/>
      <c r="X42" s="90"/>
      <c r="Y42" s="90"/>
      <c r="Z42" s="90"/>
      <c r="AA42" s="90"/>
      <c r="AB42" s="90"/>
      <c r="AC42" s="90"/>
      <c r="AD42" s="90"/>
      <c r="AE42" s="90"/>
      <c r="AF42" s="90"/>
      <c r="AG42" s="90"/>
      <c r="AH42" s="90"/>
      <c r="AI42" s="90"/>
      <c r="AJ42" s="90"/>
      <c r="AK42" s="91"/>
      <c r="AL42" s="91"/>
      <c r="AM42" s="91"/>
      <c r="AN42" s="91"/>
      <c r="AO42" s="91"/>
      <c r="AP42" s="91"/>
      <c r="AQ42" s="91"/>
      <c r="AR42" s="91"/>
      <c r="AS42" s="91"/>
      <c r="AT42" s="91"/>
      <c r="AU42" s="91"/>
      <c r="AV42" s="91"/>
      <c r="AW42" s="91"/>
      <c r="AX42" s="91"/>
    </row>
    <row r="43" spans="1:50" ht="14.4" thickBot="1" x14ac:dyDescent="0.35">
      <c r="A43" s="78" t="s">
        <v>53</v>
      </c>
      <c r="B43" s="79">
        <f>'I trim'!E42</f>
        <v>25</v>
      </c>
      <c r="C43" s="1"/>
      <c r="D43" s="1"/>
      <c r="E43" s="751">
        <f t="shared" si="30"/>
        <v>25</v>
      </c>
      <c r="F43" s="783">
        <v>14</v>
      </c>
      <c r="G43" s="684">
        <f t="shared" si="28"/>
        <v>11</v>
      </c>
      <c r="H43" s="755" t="s">
        <v>53</v>
      </c>
      <c r="I43" s="1">
        <v>1039</v>
      </c>
      <c r="J43" s="1"/>
      <c r="K43" s="759">
        <v>1039</v>
      </c>
      <c r="L43" s="763" t="s">
        <v>53</v>
      </c>
      <c r="M43" s="764">
        <f t="shared" si="25"/>
        <v>41.56</v>
      </c>
      <c r="N43" s="789" t="s">
        <v>53</v>
      </c>
      <c r="O43" s="119">
        <v>10</v>
      </c>
      <c r="P43" s="456">
        <v>12</v>
      </c>
      <c r="Q43" s="457">
        <v>3</v>
      </c>
      <c r="R43" s="458"/>
      <c r="S43" s="773">
        <f t="shared" si="32"/>
        <v>100</v>
      </c>
      <c r="T43" s="102"/>
      <c r="U43" s="634">
        <f t="shared" si="26"/>
        <v>60</v>
      </c>
      <c r="V43" s="90"/>
      <c r="W43" s="90"/>
      <c r="X43" s="90"/>
      <c r="Y43" s="90"/>
      <c r="Z43" s="90"/>
      <c r="AA43" s="90"/>
      <c r="AB43" s="90"/>
      <c r="AC43" s="90"/>
      <c r="AD43" s="90"/>
      <c r="AE43" s="90"/>
      <c r="AF43" s="90"/>
      <c r="AG43" s="90"/>
      <c r="AH43" s="90"/>
      <c r="AI43" s="90"/>
      <c r="AJ43" s="90"/>
      <c r="AK43" s="91"/>
      <c r="AL43" s="91"/>
      <c r="AM43" s="91"/>
      <c r="AN43" s="91"/>
      <c r="AO43" s="91"/>
      <c r="AP43" s="91"/>
      <c r="AQ43" s="91"/>
      <c r="AR43" s="91"/>
      <c r="AS43" s="91"/>
      <c r="AT43" s="91"/>
      <c r="AU43" s="91"/>
      <c r="AV43" s="91"/>
      <c r="AW43" s="91"/>
      <c r="AX43" s="91"/>
    </row>
    <row r="44" spans="1:50" ht="14.4" thickBot="1" x14ac:dyDescent="0.35">
      <c r="A44" s="78" t="s">
        <v>54</v>
      </c>
      <c r="B44" s="79">
        <f>'I trim'!E43</f>
        <v>19</v>
      </c>
      <c r="C44" s="1">
        <v>1</v>
      </c>
      <c r="D44" s="1"/>
      <c r="E44" s="751">
        <f t="shared" si="30"/>
        <v>18</v>
      </c>
      <c r="F44" s="783">
        <v>11</v>
      </c>
      <c r="G44" s="684">
        <f t="shared" si="28"/>
        <v>7</v>
      </c>
      <c r="H44" s="755" t="s">
        <v>54</v>
      </c>
      <c r="I44" s="1">
        <v>850</v>
      </c>
      <c r="J44" s="1"/>
      <c r="K44" s="759">
        <v>850</v>
      </c>
      <c r="L44" s="763" t="s">
        <v>54</v>
      </c>
      <c r="M44" s="764">
        <f t="shared" si="25"/>
        <v>47.222222222222221</v>
      </c>
      <c r="N44" s="789" t="s">
        <v>54</v>
      </c>
      <c r="O44" s="120">
        <v>4</v>
      </c>
      <c r="P44" s="456">
        <v>12</v>
      </c>
      <c r="Q44" s="457">
        <v>1</v>
      </c>
      <c r="R44" s="458">
        <v>1</v>
      </c>
      <c r="S44" s="773">
        <f t="shared" si="32"/>
        <v>94.444444444444443</v>
      </c>
      <c r="T44" s="102"/>
      <c r="U44" s="634">
        <f t="shared" si="26"/>
        <v>72.222222222222214</v>
      </c>
      <c r="V44" s="90"/>
      <c r="W44" s="90"/>
      <c r="X44" s="90"/>
      <c r="Y44" s="90"/>
      <c r="Z44" s="90"/>
      <c r="AA44" s="90"/>
      <c r="AB44" s="90"/>
      <c r="AC44" s="90"/>
      <c r="AD44" s="90"/>
      <c r="AE44" s="90"/>
      <c r="AF44" s="90"/>
      <c r="AG44" s="90"/>
      <c r="AH44" s="90"/>
      <c r="AI44" s="90"/>
      <c r="AJ44" s="90"/>
      <c r="AK44" s="91"/>
      <c r="AL44" s="91"/>
      <c r="AM44" s="91"/>
      <c r="AN44" s="91"/>
      <c r="AO44" s="91"/>
      <c r="AP44" s="91"/>
      <c r="AQ44" s="91"/>
      <c r="AR44" s="91"/>
      <c r="AS44" s="91"/>
      <c r="AT44" s="91"/>
      <c r="AU44" s="91"/>
      <c r="AV44" s="91"/>
      <c r="AW44" s="91"/>
      <c r="AX44" s="91"/>
    </row>
    <row r="45" spans="1:50" ht="14.4" thickBot="1" x14ac:dyDescent="0.35">
      <c r="A45" s="78"/>
      <c r="B45" s="79"/>
      <c r="C45" s="1"/>
      <c r="D45" s="1"/>
      <c r="E45" s="751"/>
      <c r="F45" s="783"/>
      <c r="G45" s="684"/>
      <c r="H45" s="755"/>
      <c r="I45" s="1"/>
      <c r="J45" s="1"/>
      <c r="K45" s="759">
        <f t="shared" si="27"/>
        <v>0</v>
      </c>
      <c r="L45" s="763"/>
      <c r="M45" s="764"/>
      <c r="N45" s="789"/>
      <c r="O45" s="120"/>
      <c r="P45" s="456"/>
      <c r="Q45" s="457"/>
      <c r="R45" s="458"/>
      <c r="S45" s="773"/>
      <c r="T45" s="102"/>
      <c r="U45" s="634"/>
      <c r="V45" s="90"/>
      <c r="W45" s="90"/>
      <c r="X45" s="90"/>
      <c r="Y45" s="90"/>
      <c r="Z45" s="90"/>
      <c r="AA45" s="90"/>
      <c r="AB45" s="90"/>
      <c r="AC45" s="90"/>
      <c r="AD45" s="90"/>
      <c r="AE45" s="90"/>
      <c r="AF45" s="90"/>
      <c r="AG45" s="90"/>
      <c r="AH45" s="90"/>
      <c r="AI45" s="90"/>
      <c r="AJ45" s="90"/>
      <c r="AK45" s="91"/>
      <c r="AL45" s="91"/>
      <c r="AM45" s="91"/>
      <c r="AN45" s="91"/>
      <c r="AO45" s="91"/>
      <c r="AP45" s="91"/>
      <c r="AQ45" s="91"/>
      <c r="AR45" s="91"/>
      <c r="AS45" s="91"/>
      <c r="AT45" s="91"/>
      <c r="AU45" s="91"/>
      <c r="AV45" s="91"/>
      <c r="AW45" s="91"/>
      <c r="AX45" s="91"/>
    </row>
    <row r="46" spans="1:50" ht="14.4" thickBot="1" x14ac:dyDescent="0.35">
      <c r="A46" s="81" t="s">
        <v>56</v>
      </c>
      <c r="B46" s="2">
        <f>SUM(B43:B45)</f>
        <v>44</v>
      </c>
      <c r="C46" s="3">
        <f>SUM(C43:C45)</f>
        <v>1</v>
      </c>
      <c r="D46" s="3">
        <f>SUM(D43:D45)</f>
        <v>0</v>
      </c>
      <c r="E46" s="751">
        <f t="shared" si="30"/>
        <v>43</v>
      </c>
      <c r="F46" s="511">
        <f>SUM(F43:F45)</f>
        <v>25</v>
      </c>
      <c r="G46" s="684">
        <f t="shared" si="28"/>
        <v>18</v>
      </c>
      <c r="H46" s="756" t="s">
        <v>56</v>
      </c>
      <c r="I46" s="3">
        <f>I43+I44</f>
        <v>1889</v>
      </c>
      <c r="J46" s="3">
        <f>J43+J44</f>
        <v>0</v>
      </c>
      <c r="K46" s="759">
        <f t="shared" si="27"/>
        <v>1889</v>
      </c>
      <c r="L46" s="765" t="s">
        <v>56</v>
      </c>
      <c r="M46" s="764">
        <f t="shared" si="25"/>
        <v>43.930232558139537</v>
      </c>
      <c r="N46" s="790" t="s">
        <v>56</v>
      </c>
      <c r="O46" s="481">
        <f>SUM(O43:O45)</f>
        <v>14</v>
      </c>
      <c r="P46" s="481">
        <f t="shared" ref="P46:R46" si="33">SUM(P43:P45)</f>
        <v>24</v>
      </c>
      <c r="Q46" s="481">
        <f t="shared" si="33"/>
        <v>4</v>
      </c>
      <c r="R46" s="481">
        <f t="shared" si="33"/>
        <v>1</v>
      </c>
      <c r="S46" s="773">
        <f t="shared" si="32"/>
        <v>97.674418604651166</v>
      </c>
      <c r="T46" s="103">
        <v>0</v>
      </c>
      <c r="U46" s="634">
        <f t="shared" si="26"/>
        <v>65.116279069767444</v>
      </c>
      <c r="V46" s="90"/>
      <c r="W46" s="90"/>
      <c r="X46" s="90"/>
      <c r="Y46" s="90"/>
      <c r="Z46" s="90"/>
      <c r="AA46" s="90"/>
      <c r="AB46" s="90"/>
      <c r="AC46" s="90"/>
      <c r="AD46" s="90"/>
      <c r="AE46" s="90"/>
      <c r="AF46" s="90"/>
      <c r="AG46" s="90"/>
      <c r="AH46" s="90"/>
      <c r="AI46" s="90"/>
      <c r="AJ46" s="90"/>
      <c r="AK46" s="91"/>
      <c r="AL46" s="91"/>
      <c r="AM46" s="91"/>
      <c r="AN46" s="91"/>
      <c r="AO46" s="91"/>
      <c r="AP46" s="91"/>
      <c r="AQ46" s="91"/>
      <c r="AR46" s="91"/>
      <c r="AS46" s="91"/>
      <c r="AT46" s="91"/>
      <c r="AU46" s="91"/>
      <c r="AV46" s="91"/>
      <c r="AW46" s="91"/>
      <c r="AX46" s="91"/>
    </row>
    <row r="47" spans="1:50" ht="14.4" thickBot="1" x14ac:dyDescent="0.35">
      <c r="A47" s="78" t="s">
        <v>57</v>
      </c>
      <c r="B47" s="79">
        <f>'I trim'!E46</f>
        <v>19</v>
      </c>
      <c r="C47" s="1">
        <v>1</v>
      </c>
      <c r="D47" s="1"/>
      <c r="E47" s="787">
        <f t="shared" si="30"/>
        <v>18</v>
      </c>
      <c r="F47" s="784">
        <v>10</v>
      </c>
      <c r="G47" s="684">
        <v>8</v>
      </c>
      <c r="H47" s="755" t="s">
        <v>57</v>
      </c>
      <c r="I47" s="1">
        <v>687</v>
      </c>
      <c r="J47" s="1">
        <v>310</v>
      </c>
      <c r="K47" s="759">
        <v>997</v>
      </c>
      <c r="L47" s="763" t="s">
        <v>57</v>
      </c>
      <c r="M47" s="764">
        <f t="shared" si="25"/>
        <v>55.388888888888886</v>
      </c>
      <c r="N47" s="789" t="s">
        <v>57</v>
      </c>
      <c r="O47" s="78">
        <v>11</v>
      </c>
      <c r="P47" s="487">
        <v>3</v>
      </c>
      <c r="Q47" s="487">
        <v>3</v>
      </c>
      <c r="R47" s="488">
        <v>1</v>
      </c>
      <c r="S47" s="773">
        <f t="shared" si="32"/>
        <v>94.444444444444443</v>
      </c>
      <c r="T47" s="102"/>
      <c r="U47" s="634">
        <f t="shared" si="26"/>
        <v>33.333333333333329</v>
      </c>
      <c r="V47" s="90"/>
      <c r="W47" s="90"/>
      <c r="X47" s="90"/>
      <c r="Y47" s="90"/>
      <c r="Z47" s="90"/>
      <c r="AA47" s="90"/>
      <c r="AB47" s="90"/>
      <c r="AC47" s="90"/>
      <c r="AD47" s="90"/>
      <c r="AE47" s="90"/>
      <c r="AF47" s="90"/>
      <c r="AG47" s="90"/>
      <c r="AH47" s="90"/>
      <c r="AI47" s="90"/>
      <c r="AJ47" s="90"/>
      <c r="AK47" s="91"/>
      <c r="AL47" s="91"/>
      <c r="AM47" s="91"/>
      <c r="AN47" s="91"/>
      <c r="AO47" s="91"/>
      <c r="AP47" s="91"/>
      <c r="AQ47" s="91"/>
      <c r="AR47" s="91"/>
      <c r="AS47" s="91"/>
      <c r="AT47" s="91"/>
      <c r="AU47" s="91"/>
      <c r="AV47" s="91"/>
      <c r="AW47" s="91"/>
      <c r="AX47" s="91"/>
    </row>
    <row r="48" spans="1:50" ht="14.4" thickBot="1" x14ac:dyDescent="0.35">
      <c r="A48" s="78" t="s">
        <v>58</v>
      </c>
      <c r="B48" s="79">
        <f>'I trim'!E47</f>
        <v>20</v>
      </c>
      <c r="C48" s="1"/>
      <c r="D48" s="1"/>
      <c r="E48" s="787">
        <f t="shared" si="30"/>
        <v>20</v>
      </c>
      <c r="F48" s="785">
        <v>10</v>
      </c>
      <c r="G48" s="684">
        <f t="shared" si="28"/>
        <v>10</v>
      </c>
      <c r="H48" s="755" t="s">
        <v>58</v>
      </c>
      <c r="I48" s="1">
        <v>461</v>
      </c>
      <c r="J48" s="1"/>
      <c r="K48" s="759">
        <v>461</v>
      </c>
      <c r="L48" s="763" t="s">
        <v>58</v>
      </c>
      <c r="M48" s="764">
        <f t="shared" si="25"/>
        <v>23.05</v>
      </c>
      <c r="N48" s="789" t="s">
        <v>58</v>
      </c>
      <c r="O48" s="78">
        <v>6</v>
      </c>
      <c r="P48" s="457">
        <v>12</v>
      </c>
      <c r="Q48" s="457">
        <v>2</v>
      </c>
      <c r="R48" s="489"/>
      <c r="S48" s="773">
        <f t="shared" si="32"/>
        <v>100</v>
      </c>
      <c r="T48" s="102"/>
      <c r="U48" s="634">
        <f t="shared" si="26"/>
        <v>70</v>
      </c>
      <c r="V48" s="90"/>
      <c r="W48" s="90"/>
      <c r="X48" s="90"/>
      <c r="Y48" s="90"/>
      <c r="Z48" s="90"/>
      <c r="AA48" s="90"/>
      <c r="AB48" s="90"/>
      <c r="AC48" s="90"/>
      <c r="AD48" s="90"/>
      <c r="AE48" s="90"/>
      <c r="AF48" s="90"/>
      <c r="AG48" s="90"/>
      <c r="AH48" s="90"/>
      <c r="AI48" s="90"/>
      <c r="AJ48" s="90"/>
      <c r="AK48" s="91"/>
      <c r="AL48" s="91"/>
      <c r="AM48" s="91"/>
      <c r="AN48" s="91"/>
      <c r="AO48" s="91"/>
      <c r="AP48" s="91"/>
      <c r="AQ48" s="91"/>
      <c r="AR48" s="91"/>
      <c r="AS48" s="91"/>
      <c r="AT48" s="91"/>
      <c r="AU48" s="91"/>
      <c r="AV48" s="91"/>
      <c r="AW48" s="91"/>
      <c r="AX48" s="91"/>
    </row>
    <row r="49" spans="1:50" ht="14.4" thickBot="1" x14ac:dyDescent="0.35">
      <c r="A49" s="78" t="s">
        <v>59</v>
      </c>
      <c r="B49" s="79">
        <v>18</v>
      </c>
      <c r="C49" s="1">
        <v>1</v>
      </c>
      <c r="D49" s="1"/>
      <c r="E49" s="787">
        <v>18</v>
      </c>
      <c r="F49" s="785">
        <v>9</v>
      </c>
      <c r="G49" s="684">
        <v>8</v>
      </c>
      <c r="H49" s="755" t="s">
        <v>59</v>
      </c>
      <c r="I49" s="1">
        <v>984</v>
      </c>
      <c r="J49" s="1"/>
      <c r="K49" s="759">
        <v>984</v>
      </c>
      <c r="L49" s="763" t="s">
        <v>59</v>
      </c>
      <c r="M49" s="764">
        <v>0</v>
      </c>
      <c r="N49" s="789" t="s">
        <v>59</v>
      </c>
      <c r="O49" s="78">
        <v>8</v>
      </c>
      <c r="P49" s="457">
        <v>6</v>
      </c>
      <c r="Q49" s="457">
        <v>3</v>
      </c>
      <c r="R49" s="489"/>
      <c r="S49" s="773">
        <v>100</v>
      </c>
      <c r="T49" s="102"/>
      <c r="U49" s="634">
        <v>52.94</v>
      </c>
      <c r="V49" s="90"/>
      <c r="W49" s="90"/>
      <c r="X49" s="90"/>
      <c r="Y49" s="90"/>
      <c r="Z49" s="90"/>
      <c r="AA49" s="90"/>
      <c r="AB49" s="90"/>
      <c r="AC49" s="90"/>
      <c r="AD49" s="90"/>
      <c r="AE49" s="90"/>
      <c r="AF49" s="90"/>
      <c r="AG49" s="90"/>
      <c r="AH49" s="90"/>
      <c r="AI49" s="90"/>
      <c r="AJ49" s="90"/>
      <c r="AK49" s="91"/>
      <c r="AL49" s="91"/>
      <c r="AM49" s="91"/>
      <c r="AN49" s="91"/>
      <c r="AO49" s="91"/>
      <c r="AP49" s="91"/>
      <c r="AQ49" s="91"/>
      <c r="AR49" s="91"/>
      <c r="AS49" s="91"/>
      <c r="AT49" s="91"/>
      <c r="AU49" s="91"/>
      <c r="AV49" s="91"/>
      <c r="AW49" s="91"/>
      <c r="AX49" s="91"/>
    </row>
    <row r="50" spans="1:50" ht="14.4" thickBot="1" x14ac:dyDescent="0.35">
      <c r="A50" s="78"/>
      <c r="B50" s="79"/>
      <c r="C50" s="1"/>
      <c r="D50" s="1"/>
      <c r="E50" s="787"/>
      <c r="F50" s="786"/>
      <c r="G50" s="684"/>
      <c r="H50" s="755"/>
      <c r="I50" s="1"/>
      <c r="J50" s="1"/>
      <c r="K50" s="759">
        <f t="shared" si="27"/>
        <v>0</v>
      </c>
      <c r="L50" s="763"/>
      <c r="M50" s="764"/>
      <c r="N50" s="789"/>
      <c r="O50" s="78"/>
      <c r="P50" s="490"/>
      <c r="Q50" s="490"/>
      <c r="R50" s="491"/>
      <c r="S50" s="773"/>
      <c r="T50" s="78"/>
      <c r="U50" s="634"/>
      <c r="V50" s="90"/>
      <c r="W50" s="90"/>
      <c r="X50" s="90"/>
      <c r="Y50" s="90"/>
      <c r="Z50" s="90"/>
      <c r="AA50" s="90"/>
      <c r="AB50" s="90"/>
      <c r="AC50" s="90"/>
      <c r="AD50" s="90"/>
      <c r="AE50" s="90"/>
      <c r="AF50" s="90"/>
      <c r="AG50" s="90"/>
      <c r="AH50" s="90"/>
      <c r="AI50" s="90"/>
      <c r="AJ50" s="90"/>
      <c r="AK50" s="91"/>
      <c r="AL50" s="91"/>
      <c r="AM50" s="91"/>
      <c r="AN50" s="91"/>
      <c r="AO50" s="91"/>
      <c r="AP50" s="91"/>
      <c r="AQ50" s="91"/>
      <c r="AR50" s="91"/>
      <c r="AS50" s="91"/>
      <c r="AT50" s="91"/>
      <c r="AU50" s="91"/>
      <c r="AV50" s="91"/>
      <c r="AW50" s="91"/>
      <c r="AX50" s="91"/>
    </row>
    <row r="51" spans="1:50" ht="14.4" thickBot="1" x14ac:dyDescent="0.35">
      <c r="A51" s="81" t="s">
        <v>60</v>
      </c>
      <c r="B51" s="98">
        <f>SUM(B47:B50)</f>
        <v>57</v>
      </c>
      <c r="C51" s="98">
        <f>SUM(C47:C50)</f>
        <v>2</v>
      </c>
      <c r="D51" s="98">
        <f>SUM(D47:D50)</f>
        <v>0</v>
      </c>
      <c r="E51" s="98">
        <f>SUM(E47:E50)</f>
        <v>56</v>
      </c>
      <c r="F51" s="510">
        <f>SUM(F47:F50)</f>
        <v>29</v>
      </c>
      <c r="G51" s="684">
        <f t="shared" si="28"/>
        <v>27</v>
      </c>
      <c r="H51" s="756" t="s">
        <v>60</v>
      </c>
      <c r="I51" s="510">
        <f>I47+I48+I49</f>
        <v>2132</v>
      </c>
      <c r="J51" s="510">
        <f>J47+J48+J49</f>
        <v>310</v>
      </c>
      <c r="K51" s="759">
        <f t="shared" si="27"/>
        <v>2442</v>
      </c>
      <c r="L51" s="4" t="s">
        <v>60</v>
      </c>
      <c r="M51" s="121">
        <f t="shared" si="25"/>
        <v>43.607142857142854</v>
      </c>
      <c r="N51" s="105" t="s">
        <v>60</v>
      </c>
      <c r="O51" s="105">
        <f>SUM(O47:O50)</f>
        <v>25</v>
      </c>
      <c r="P51" s="484">
        <f>SUM(P47:P50)</f>
        <v>21</v>
      </c>
      <c r="Q51" s="485">
        <f>SUM(Q47:Q49)</f>
        <v>8</v>
      </c>
      <c r="R51" s="486">
        <f>SUM(R47:R49)</f>
        <v>1</v>
      </c>
      <c r="S51" s="83">
        <f>(O51+P51+Q51)*100/E51</f>
        <v>96.428571428571431</v>
      </c>
      <c r="T51" s="103">
        <v>0</v>
      </c>
      <c r="U51" s="634">
        <f t="shared" si="26"/>
        <v>51.785714285714292</v>
      </c>
      <c r="V51" s="90"/>
      <c r="W51" s="90"/>
      <c r="X51" s="90"/>
      <c r="Y51" s="90"/>
      <c r="Z51" s="90"/>
      <c r="AA51" s="90"/>
      <c r="AB51" s="90"/>
      <c r="AC51" s="90"/>
      <c r="AD51" s="90"/>
      <c r="AE51" s="90"/>
      <c r="AF51" s="90"/>
      <c r="AG51" s="90"/>
      <c r="AH51" s="90"/>
      <c r="AI51" s="90"/>
      <c r="AJ51" s="90"/>
      <c r="AK51" s="91"/>
      <c r="AL51" s="91"/>
      <c r="AM51" s="91"/>
      <c r="AN51" s="91"/>
      <c r="AO51" s="91"/>
      <c r="AP51" s="91"/>
      <c r="AQ51" s="91"/>
      <c r="AR51" s="91"/>
      <c r="AS51" s="91"/>
      <c r="AT51" s="91"/>
      <c r="AU51" s="91"/>
      <c r="AV51" s="91"/>
      <c r="AW51" s="91"/>
      <c r="AX51" s="91"/>
    </row>
    <row r="52" spans="1:50" ht="14.4" thickBot="1" x14ac:dyDescent="0.35">
      <c r="A52" s="84" t="s">
        <v>61</v>
      </c>
      <c r="B52" s="85">
        <f>B37+B42+B46+B51</f>
        <v>199</v>
      </c>
      <c r="C52" s="5">
        <f>C37+C42+C46+C51</f>
        <v>4</v>
      </c>
      <c r="D52" s="5">
        <f>D37+D42+D46+D51</f>
        <v>3</v>
      </c>
      <c r="E52" s="99">
        <f t="shared" si="30"/>
        <v>198</v>
      </c>
      <c r="F52" s="5">
        <f>F37+F42+F46+F51</f>
        <v>107</v>
      </c>
      <c r="G52" s="567">
        <v>91</v>
      </c>
      <c r="H52" s="86" t="s">
        <v>61</v>
      </c>
      <c r="I52" s="5">
        <f>I37+I42+I46+I51</f>
        <v>8609</v>
      </c>
      <c r="J52" s="5">
        <f>J37+J42+J46+J51</f>
        <v>757</v>
      </c>
      <c r="K52" s="5">
        <f t="shared" ref="K52" si="34">SUM(I52:J52)</f>
        <v>9366</v>
      </c>
      <c r="L52" s="87" t="s">
        <v>61</v>
      </c>
      <c r="M52" s="122">
        <f t="shared" si="25"/>
        <v>47.303030303030305</v>
      </c>
      <c r="N52" s="106" t="s">
        <v>61</v>
      </c>
      <c r="O52" s="106">
        <f>O51+O46+O42+O37</f>
        <v>67</v>
      </c>
      <c r="P52" s="106">
        <f t="shared" ref="P52:R52" si="35">P51+P46+P42+P37</f>
        <v>92</v>
      </c>
      <c r="Q52" s="106">
        <f t="shared" si="35"/>
        <v>32</v>
      </c>
      <c r="R52" s="106">
        <f t="shared" si="35"/>
        <v>7</v>
      </c>
      <c r="S52" s="83">
        <f>(O52+P52+Q52)*100/E52</f>
        <v>96.464646464646464</v>
      </c>
      <c r="T52" s="104"/>
      <c r="U52" s="635">
        <f t="shared" si="26"/>
        <v>62.62626262626263</v>
      </c>
      <c r="V52" s="90"/>
      <c r="W52" s="90"/>
      <c r="X52" s="90"/>
      <c r="Y52" s="90"/>
      <c r="Z52" s="90"/>
      <c r="AA52" s="90"/>
      <c r="AB52" s="90"/>
      <c r="AC52" s="90"/>
      <c r="AD52" s="90"/>
      <c r="AE52" s="90"/>
      <c r="AF52" s="90"/>
      <c r="AG52" s="90"/>
      <c r="AH52" s="90"/>
      <c r="AI52" s="90"/>
      <c r="AJ52" s="90"/>
      <c r="AK52" s="91"/>
      <c r="AL52" s="91"/>
      <c r="AM52" s="91"/>
      <c r="AN52" s="91"/>
      <c r="AO52" s="91"/>
      <c r="AP52" s="91"/>
      <c r="AQ52" s="91"/>
      <c r="AR52" s="91"/>
      <c r="AS52" s="91"/>
      <c r="AT52" s="91"/>
      <c r="AU52" s="91"/>
      <c r="AV52" s="91"/>
      <c r="AW52" s="91"/>
      <c r="AX52" s="91"/>
    </row>
    <row r="53" spans="1:50" ht="13.8" thickBot="1" x14ac:dyDescent="0.3"/>
    <row r="54" spans="1:50" ht="14.4" thickBot="1" x14ac:dyDescent="0.35">
      <c r="A54" s="62" t="s">
        <v>0</v>
      </c>
      <c r="B54" s="128" t="s">
        <v>1</v>
      </c>
      <c r="C54" s="118" t="s">
        <v>2</v>
      </c>
      <c r="D54" s="62" t="s">
        <v>3</v>
      </c>
      <c r="E54" s="128" t="s">
        <v>72</v>
      </c>
      <c r="F54" s="126" t="s">
        <v>63</v>
      </c>
      <c r="G54" s="127"/>
      <c r="M54" s="134"/>
      <c r="N54" s="59" t="s">
        <v>0</v>
      </c>
      <c r="O54" s="89" t="s">
        <v>7</v>
      </c>
      <c r="P54" s="89"/>
      <c r="Q54" s="109"/>
      <c r="R54" s="147"/>
      <c r="S54" s="347"/>
      <c r="T54" s="134"/>
      <c r="U54" s="134"/>
      <c r="V54" s="134"/>
      <c r="W54" s="347"/>
      <c r="X54" s="147"/>
      <c r="Y54" s="147"/>
    </row>
    <row r="55" spans="1:50" ht="14.4" thickBot="1" x14ac:dyDescent="0.35">
      <c r="A55" s="74"/>
      <c r="B55" s="268" t="s">
        <v>172</v>
      </c>
      <c r="C55" s="134"/>
      <c r="D55" s="74"/>
      <c r="E55" s="268" t="s">
        <v>10</v>
      </c>
      <c r="F55" s="63" t="s">
        <v>64</v>
      </c>
      <c r="G55" s="128" t="s">
        <v>65</v>
      </c>
      <c r="K55" s="147"/>
      <c r="L55" s="370"/>
      <c r="M55" s="370"/>
      <c r="N55" s="66"/>
      <c r="O55" s="92" t="s">
        <v>16</v>
      </c>
      <c r="P55" s="93" t="s">
        <v>17</v>
      </c>
      <c r="Q55" s="110" t="s">
        <v>18</v>
      </c>
      <c r="R55" s="147"/>
      <c r="S55" s="134"/>
      <c r="T55" s="374"/>
      <c r="U55" s="374"/>
      <c r="V55" s="374"/>
      <c r="W55" s="134"/>
      <c r="X55" s="375"/>
      <c r="Y55" s="147"/>
    </row>
    <row r="56" spans="1:50" ht="14.4" thickBot="1" x14ac:dyDescent="0.35">
      <c r="A56" s="493" t="s">
        <v>67</v>
      </c>
      <c r="B56" s="518">
        <f t="shared" ref="B56:G56" si="36">B52</f>
        <v>199</v>
      </c>
      <c r="C56" s="519">
        <f t="shared" si="36"/>
        <v>4</v>
      </c>
      <c r="D56" s="520">
        <f t="shared" si="36"/>
        <v>3</v>
      </c>
      <c r="E56" s="518">
        <f t="shared" si="36"/>
        <v>198</v>
      </c>
      <c r="F56" s="521">
        <f t="shared" si="36"/>
        <v>107</v>
      </c>
      <c r="G56" s="522">
        <f t="shared" si="36"/>
        <v>91</v>
      </c>
      <c r="K56" s="134"/>
      <c r="L56" s="147"/>
      <c r="M56" s="134"/>
      <c r="N56" s="111" t="s">
        <v>45</v>
      </c>
      <c r="O56" s="77">
        <f t="shared" ref="O56:P57" si="37">I34</f>
        <v>916</v>
      </c>
      <c r="P56" s="77">
        <f t="shared" si="37"/>
        <v>0</v>
      </c>
      <c r="Q56" s="112">
        <f t="shared" ref="Q56:Q67" si="38">SUM(O56:P56)</f>
        <v>916</v>
      </c>
      <c r="R56" s="371"/>
      <c r="S56" s="134"/>
      <c r="T56" s="374"/>
      <c r="U56" s="374"/>
      <c r="V56" s="374"/>
      <c r="W56" s="134"/>
      <c r="X56" s="375"/>
      <c r="Y56" s="147"/>
    </row>
    <row r="57" spans="1:50" ht="14.4" thickBot="1" x14ac:dyDescent="0.35">
      <c r="A57" s="517" t="s">
        <v>121</v>
      </c>
      <c r="B57" s="523">
        <f t="shared" ref="B57:G57" si="39">B26</f>
        <v>202</v>
      </c>
      <c r="C57" s="524">
        <f t="shared" si="39"/>
        <v>2</v>
      </c>
      <c r="D57" s="525">
        <f t="shared" si="39"/>
        <v>2</v>
      </c>
      <c r="E57" s="523">
        <f t="shared" si="39"/>
        <v>202</v>
      </c>
      <c r="F57" s="526">
        <f t="shared" si="39"/>
        <v>94</v>
      </c>
      <c r="G57" s="527">
        <f t="shared" si="39"/>
        <v>108</v>
      </c>
      <c r="K57" s="134"/>
      <c r="L57" s="147"/>
      <c r="M57" s="134"/>
      <c r="N57" s="113" t="s">
        <v>46</v>
      </c>
      <c r="O57" s="77">
        <f t="shared" si="37"/>
        <v>1218</v>
      </c>
      <c r="P57" s="77">
        <f t="shared" si="37"/>
        <v>212</v>
      </c>
      <c r="Q57" s="114">
        <f t="shared" si="38"/>
        <v>1430</v>
      </c>
      <c r="R57" s="371"/>
      <c r="S57" s="134"/>
      <c r="T57" s="374"/>
      <c r="U57" s="374"/>
      <c r="V57" s="374"/>
      <c r="W57" s="134"/>
      <c r="X57" s="375"/>
      <c r="Y57" s="147"/>
    </row>
    <row r="58" spans="1:50" ht="14.4" thickBot="1" x14ac:dyDescent="0.35">
      <c r="A58" s="493" t="s">
        <v>18</v>
      </c>
      <c r="B58" s="528">
        <f t="shared" ref="B58:G58" si="40">SUM(B56:B57)</f>
        <v>401</v>
      </c>
      <c r="C58" s="529">
        <f t="shared" si="40"/>
        <v>6</v>
      </c>
      <c r="D58" s="530">
        <f t="shared" si="40"/>
        <v>5</v>
      </c>
      <c r="E58" s="528">
        <f t="shared" si="40"/>
        <v>400</v>
      </c>
      <c r="F58" s="531">
        <f t="shared" si="40"/>
        <v>201</v>
      </c>
      <c r="G58" s="532">
        <f t="shared" si="40"/>
        <v>199</v>
      </c>
      <c r="K58" s="134"/>
      <c r="L58" s="147"/>
      <c r="M58" s="134"/>
      <c r="N58" s="113"/>
      <c r="O58" s="77"/>
      <c r="P58" s="77"/>
      <c r="Q58" s="114"/>
      <c r="R58" s="371"/>
      <c r="S58" s="134"/>
      <c r="T58" s="374"/>
      <c r="U58" s="374"/>
      <c r="V58" s="374"/>
      <c r="W58" s="134"/>
      <c r="X58" s="375"/>
      <c r="Y58" s="147"/>
    </row>
    <row r="59" spans="1:50" ht="13.8" x14ac:dyDescent="0.3">
      <c r="K59" s="134"/>
      <c r="L59" s="147"/>
      <c r="M59" s="134"/>
      <c r="N59" s="113"/>
      <c r="O59" s="77"/>
      <c r="P59" s="77"/>
      <c r="Q59" s="114"/>
      <c r="R59" s="371"/>
      <c r="S59" s="134"/>
      <c r="T59" s="374"/>
      <c r="U59" s="374"/>
      <c r="V59" s="374"/>
      <c r="W59" s="134"/>
      <c r="X59" s="633"/>
      <c r="Y59" s="147"/>
    </row>
    <row r="60" spans="1:50" ht="14.4" thickBot="1" x14ac:dyDescent="0.35">
      <c r="K60" s="134"/>
      <c r="L60" s="147"/>
      <c r="M60" s="134"/>
      <c r="N60" s="113" t="s">
        <v>49</v>
      </c>
      <c r="O60" s="1">
        <f t="shared" ref="O60:P61" si="41">I38</f>
        <v>640</v>
      </c>
      <c r="P60" s="1">
        <f t="shared" si="41"/>
        <v>0</v>
      </c>
      <c r="Q60" s="114">
        <f t="shared" si="38"/>
        <v>640</v>
      </c>
      <c r="R60" s="371"/>
      <c r="S60" s="134"/>
      <c r="T60" s="374"/>
      <c r="U60" s="374"/>
      <c r="V60" s="374"/>
      <c r="W60" s="134"/>
      <c r="X60" s="633"/>
      <c r="Y60" s="147"/>
    </row>
    <row r="61" spans="1:50" ht="13.8" x14ac:dyDescent="0.3">
      <c r="A61" s="62"/>
      <c r="B61" s="128" t="s">
        <v>122</v>
      </c>
      <c r="C61" s="118" t="s">
        <v>228</v>
      </c>
      <c r="D61" s="62" t="s">
        <v>123</v>
      </c>
      <c r="K61" s="134"/>
      <c r="L61" s="147"/>
      <c r="M61" s="134"/>
      <c r="N61" s="113" t="s">
        <v>50</v>
      </c>
      <c r="O61" s="1">
        <f t="shared" si="41"/>
        <v>1051</v>
      </c>
      <c r="P61" s="1">
        <f t="shared" si="41"/>
        <v>235</v>
      </c>
      <c r="Q61" s="114">
        <f t="shared" si="38"/>
        <v>1286</v>
      </c>
      <c r="R61" s="371"/>
      <c r="S61" s="134"/>
      <c r="T61" s="374"/>
      <c r="U61" s="374"/>
      <c r="V61" s="374"/>
      <c r="W61" s="134"/>
      <c r="X61" s="633"/>
      <c r="Y61" s="147"/>
    </row>
    <row r="62" spans="1:50" ht="14.4" thickBot="1" x14ac:dyDescent="0.35">
      <c r="A62" s="74"/>
      <c r="B62" s="268"/>
      <c r="C62" s="134"/>
      <c r="D62" s="74"/>
      <c r="K62" s="134"/>
      <c r="L62" s="147"/>
      <c r="M62" s="134"/>
      <c r="N62" s="113"/>
      <c r="O62" s="1"/>
      <c r="P62" s="1"/>
      <c r="Q62" s="114"/>
      <c r="R62" s="371"/>
      <c r="S62" s="134"/>
      <c r="T62" s="374"/>
      <c r="U62" s="374"/>
      <c r="V62" s="374"/>
      <c r="W62" s="134"/>
      <c r="X62" s="633"/>
      <c r="Y62" s="147"/>
    </row>
    <row r="63" spans="1:50" ht="14.4" thickBot="1" x14ac:dyDescent="0.35">
      <c r="A63" s="493" t="s">
        <v>67</v>
      </c>
      <c r="B63" s="941">
        <f>S52</f>
        <v>96.464646464646464</v>
      </c>
      <c r="C63" s="942">
        <f>U52</f>
        <v>62.62626262626263</v>
      </c>
      <c r="D63" s="943">
        <f>R52</f>
        <v>7</v>
      </c>
      <c r="K63" s="134"/>
      <c r="L63" s="147"/>
      <c r="M63" s="134"/>
      <c r="N63" s="113" t="s">
        <v>53</v>
      </c>
      <c r="O63" s="1">
        <f t="shared" ref="O63:P64" si="42">I43</f>
        <v>1039</v>
      </c>
      <c r="P63" s="1">
        <f t="shared" si="42"/>
        <v>0</v>
      </c>
      <c r="Q63" s="114">
        <f t="shared" si="38"/>
        <v>1039</v>
      </c>
      <c r="R63" s="371"/>
      <c r="S63" s="134"/>
      <c r="T63" s="374"/>
      <c r="U63" s="374"/>
      <c r="V63" s="374"/>
      <c r="W63" s="134"/>
      <c r="X63" s="633"/>
      <c r="Y63" s="147"/>
    </row>
    <row r="64" spans="1:50" ht="14.4" thickBot="1" x14ac:dyDescent="0.35">
      <c r="A64" s="517" t="s">
        <v>121</v>
      </c>
      <c r="B64" s="944">
        <f>U26</f>
        <v>91.089108910891085</v>
      </c>
      <c r="C64" s="945">
        <f>V26</f>
        <v>42.574257425742573</v>
      </c>
      <c r="D64" s="946">
        <f>W26</f>
        <v>8.9108910891089117</v>
      </c>
      <c r="K64" s="134"/>
      <c r="L64" s="147"/>
      <c r="M64" s="134"/>
      <c r="N64" s="113" t="s">
        <v>54</v>
      </c>
      <c r="O64" s="1">
        <f t="shared" si="42"/>
        <v>850</v>
      </c>
      <c r="P64" s="1">
        <f t="shared" si="42"/>
        <v>0</v>
      </c>
      <c r="Q64" s="114">
        <f t="shared" si="38"/>
        <v>850</v>
      </c>
      <c r="R64" s="371"/>
      <c r="S64" s="134"/>
      <c r="T64" s="374"/>
      <c r="U64" s="374"/>
      <c r="V64" s="374"/>
      <c r="W64" s="134"/>
      <c r="X64" s="633"/>
      <c r="Y64" s="147"/>
    </row>
    <row r="65" spans="1:50" ht="14.4" thickBot="1" x14ac:dyDescent="0.35">
      <c r="A65" s="493" t="s">
        <v>18</v>
      </c>
      <c r="B65" s="528">
        <f>(B63+B64)/2</f>
        <v>93.776877687768774</v>
      </c>
      <c r="C65" s="528">
        <f t="shared" ref="C65:D65" si="43">(C63+C64)/2</f>
        <v>52.600260026002601</v>
      </c>
      <c r="D65" s="528">
        <f t="shared" si="43"/>
        <v>7.9554455445544559</v>
      </c>
      <c r="K65" s="134"/>
      <c r="L65" s="147"/>
      <c r="M65" s="134"/>
      <c r="N65" s="113" t="s">
        <v>55</v>
      </c>
      <c r="O65" s="1">
        <v>0</v>
      </c>
      <c r="P65" s="1">
        <v>0</v>
      </c>
      <c r="Q65" s="114">
        <v>0</v>
      </c>
      <c r="R65" s="371"/>
      <c r="S65" s="134"/>
      <c r="T65" s="374"/>
      <c r="U65" s="374"/>
      <c r="V65" s="374"/>
      <c r="W65" s="134"/>
      <c r="X65" s="633"/>
      <c r="Y65" s="147"/>
    </row>
    <row r="66" spans="1:50" ht="13.8" x14ac:dyDescent="0.3">
      <c r="K66" s="134"/>
      <c r="L66" s="147"/>
      <c r="M66" s="134"/>
      <c r="N66" s="113" t="s">
        <v>57</v>
      </c>
      <c r="O66" s="1">
        <f t="shared" ref="O66:P67" si="44">I47</f>
        <v>687</v>
      </c>
      <c r="P66" s="1">
        <f t="shared" si="44"/>
        <v>310</v>
      </c>
      <c r="Q66" s="114">
        <f t="shared" si="38"/>
        <v>997</v>
      </c>
      <c r="R66" s="371"/>
      <c r="S66" s="134"/>
      <c r="T66" s="374"/>
      <c r="U66" s="374"/>
      <c r="V66" s="374"/>
      <c r="W66" s="134"/>
      <c r="X66" s="633"/>
      <c r="Y66" s="147"/>
      <c r="AM66" s="148"/>
      <c r="AN66" s="148"/>
      <c r="AO66" s="148"/>
      <c r="AP66" s="148"/>
      <c r="AQ66" s="148"/>
      <c r="AR66" s="148"/>
      <c r="AS66" s="148"/>
      <c r="AT66" s="148"/>
      <c r="AU66" s="148"/>
      <c r="AV66" s="148"/>
      <c r="AW66" s="148"/>
      <c r="AX66" s="148"/>
    </row>
    <row r="67" spans="1:50" ht="13.8" x14ac:dyDescent="0.3">
      <c r="K67" s="134"/>
      <c r="L67" s="147"/>
      <c r="M67" s="134"/>
      <c r="N67" s="113" t="s">
        <v>58</v>
      </c>
      <c r="O67" s="1">
        <f t="shared" si="44"/>
        <v>461</v>
      </c>
      <c r="P67" s="1">
        <f t="shared" si="44"/>
        <v>0</v>
      </c>
      <c r="Q67" s="114">
        <f t="shared" si="38"/>
        <v>461</v>
      </c>
      <c r="R67" s="371"/>
      <c r="S67" s="134"/>
      <c r="T67" s="374"/>
      <c r="U67" s="374"/>
      <c r="V67" s="374"/>
      <c r="W67" s="134"/>
      <c r="X67" s="633"/>
      <c r="Y67" s="147"/>
      <c r="AM67" s="148"/>
      <c r="AN67" s="148"/>
      <c r="AO67" s="148"/>
      <c r="AP67" s="148"/>
      <c r="AQ67" s="148"/>
      <c r="AR67" s="148"/>
      <c r="AS67" s="148"/>
      <c r="AT67" s="148"/>
      <c r="AU67" s="148"/>
      <c r="AV67" s="148"/>
      <c r="AW67" s="148"/>
      <c r="AX67" s="148"/>
    </row>
    <row r="68" spans="1:50" ht="14.4" thickBot="1" x14ac:dyDescent="0.35">
      <c r="K68" s="134"/>
      <c r="L68" s="147"/>
      <c r="M68" s="134"/>
      <c r="N68" s="115"/>
      <c r="O68" s="116"/>
      <c r="P68" s="116"/>
      <c r="Q68" s="117"/>
      <c r="R68" s="371"/>
      <c r="S68" s="147"/>
      <c r="T68" s="147"/>
      <c r="U68" s="147"/>
      <c r="V68" s="147"/>
      <c r="W68" s="147"/>
      <c r="X68" s="147"/>
      <c r="Y68" s="147"/>
      <c r="AM68" s="148"/>
      <c r="AN68" s="148"/>
      <c r="AO68" s="148"/>
      <c r="AP68" s="148"/>
      <c r="AQ68" s="148"/>
      <c r="AR68" s="148"/>
      <c r="AS68" s="148"/>
      <c r="AT68" s="148"/>
      <c r="AU68" s="148"/>
      <c r="AV68" s="148"/>
      <c r="AW68" s="148"/>
      <c r="AX68" s="148"/>
    </row>
    <row r="69" spans="1:50" ht="14.4" thickBot="1" x14ac:dyDescent="0.35">
      <c r="M69" s="147"/>
      <c r="N69" s="636" t="s">
        <v>140</v>
      </c>
      <c r="O69" s="637">
        <f>SUM(O56:O68)</f>
        <v>6862</v>
      </c>
      <c r="P69" s="637">
        <f>SUM(P56:P68)</f>
        <v>757</v>
      </c>
      <c r="Q69" s="638">
        <f>SUM(Q56:Q68)</f>
        <v>7619</v>
      </c>
      <c r="R69" s="315"/>
      <c r="AM69" s="148"/>
      <c r="AN69" s="148"/>
      <c r="AO69" s="148"/>
      <c r="AP69" s="148"/>
      <c r="AQ69" s="148"/>
      <c r="AR69" s="148"/>
      <c r="AS69" s="148"/>
      <c r="AT69" s="152"/>
      <c r="AU69" s="153"/>
      <c r="AV69" s="153"/>
      <c r="AW69" s="153"/>
      <c r="AX69" s="148"/>
    </row>
    <row r="70" spans="1:50" ht="14.4" thickBot="1" x14ac:dyDescent="0.35">
      <c r="F70" s="8" t="s">
        <v>186</v>
      </c>
      <c r="AM70" s="148"/>
      <c r="AN70" s="155"/>
      <c r="AO70" s="155"/>
      <c r="AP70" s="155"/>
      <c r="AQ70" s="156"/>
      <c r="AR70" s="156"/>
      <c r="AS70" s="156"/>
      <c r="AT70" s="155"/>
      <c r="AU70" s="155"/>
      <c r="AV70" s="155"/>
      <c r="AW70" s="155"/>
      <c r="AX70" s="155"/>
    </row>
    <row r="71" spans="1:50" ht="13.8" x14ac:dyDescent="0.3">
      <c r="F71" s="139" t="s">
        <v>16</v>
      </c>
      <c r="G71" s="141" t="s">
        <v>142</v>
      </c>
      <c r="AM71" s="148"/>
      <c r="AN71" s="155"/>
      <c r="AO71" s="155"/>
      <c r="AP71" s="155"/>
      <c r="AQ71" s="156"/>
      <c r="AR71" s="156"/>
      <c r="AS71" s="156"/>
      <c r="AT71" s="155"/>
      <c r="AU71" s="155"/>
      <c r="AV71" s="155"/>
      <c r="AW71" s="155"/>
      <c r="AX71" s="155"/>
    </row>
    <row r="72" spans="1:50" ht="14.4" thickBot="1" x14ac:dyDescent="0.35">
      <c r="F72" s="144">
        <f>I52</f>
        <v>8609</v>
      </c>
      <c r="G72" s="146">
        <f>J52</f>
        <v>757</v>
      </c>
      <c r="AM72" s="148"/>
      <c r="AN72" s="155"/>
      <c r="AO72" s="155"/>
      <c r="AP72" s="155"/>
      <c r="AQ72" s="156"/>
      <c r="AR72" s="156"/>
      <c r="AS72" s="156"/>
      <c r="AT72" s="155"/>
      <c r="AU72" s="155"/>
      <c r="AV72" s="155"/>
      <c r="AW72" s="155"/>
      <c r="AX72" s="155"/>
    </row>
    <row r="73" spans="1:50" ht="14.4" thickBot="1" x14ac:dyDescent="0.35">
      <c r="AM73" s="148"/>
      <c r="AN73" s="155"/>
      <c r="AO73" s="155"/>
      <c r="AP73" s="155"/>
      <c r="AQ73" s="156"/>
      <c r="AR73" s="156"/>
      <c r="AS73" s="156"/>
      <c r="AT73" s="155"/>
      <c r="AU73" s="155"/>
      <c r="AV73" s="155"/>
      <c r="AW73" s="155"/>
      <c r="AX73" s="155"/>
    </row>
    <row r="74" spans="1:50" ht="13.8" x14ac:dyDescent="0.3">
      <c r="AB74" s="75" t="s">
        <v>45</v>
      </c>
      <c r="AC74" s="639">
        <f>U34</f>
        <v>70.833333333333343</v>
      </c>
      <c r="AM74" s="148"/>
      <c r="AN74" s="155"/>
      <c r="AO74" s="155"/>
      <c r="AP74" s="155"/>
      <c r="AQ74" s="156"/>
      <c r="AR74" s="156"/>
      <c r="AS74" s="156"/>
      <c r="AT74" s="155"/>
      <c r="AU74" s="155"/>
      <c r="AV74" s="155"/>
      <c r="AW74" s="155"/>
      <c r="AX74" s="155"/>
    </row>
    <row r="75" spans="1:50" ht="13.8" x14ac:dyDescent="0.3">
      <c r="AB75" s="78" t="s">
        <v>46</v>
      </c>
      <c r="AC75" s="640">
        <f>U35</f>
        <v>70.833333333333343</v>
      </c>
      <c r="AM75" s="148"/>
      <c r="AN75" s="155"/>
      <c r="AO75" s="155"/>
      <c r="AP75" s="155"/>
      <c r="AQ75" s="156"/>
      <c r="AR75" s="156"/>
      <c r="AS75" s="156"/>
      <c r="AT75" s="155"/>
      <c r="AU75" s="155"/>
      <c r="AV75" s="155"/>
      <c r="AW75" s="155"/>
      <c r="AX75" s="155"/>
    </row>
    <row r="76" spans="1:50" ht="13.8" x14ac:dyDescent="0.3">
      <c r="AB76" s="78"/>
      <c r="AC76" s="640"/>
      <c r="AM76" s="148"/>
      <c r="AN76" s="155"/>
      <c r="AO76" s="155"/>
      <c r="AP76" s="155"/>
      <c r="AQ76" s="156"/>
      <c r="AR76" s="156"/>
      <c r="AS76" s="156"/>
      <c r="AT76" s="155"/>
      <c r="AU76" s="155"/>
      <c r="AV76" s="155"/>
      <c r="AW76" s="155"/>
      <c r="AX76" s="155"/>
    </row>
    <row r="77" spans="1:50" ht="13.8" x14ac:dyDescent="0.3">
      <c r="AB77" s="78" t="s">
        <v>49</v>
      </c>
      <c r="AC77" s="640">
        <f>U38</f>
        <v>62.5</v>
      </c>
      <c r="AM77" s="148"/>
      <c r="AN77" s="155"/>
      <c r="AO77" s="155"/>
      <c r="AP77" s="155"/>
      <c r="AQ77" s="156"/>
      <c r="AR77" s="156"/>
      <c r="AS77" s="156"/>
      <c r="AT77" s="155"/>
      <c r="AU77" s="155"/>
      <c r="AV77" s="155"/>
      <c r="AW77" s="155"/>
      <c r="AX77" s="155"/>
    </row>
    <row r="78" spans="1:50" ht="13.8" x14ac:dyDescent="0.3">
      <c r="AB78" s="78" t="s">
        <v>50</v>
      </c>
      <c r="AC78" s="640">
        <f>U39</f>
        <v>44.444444444444443</v>
      </c>
      <c r="AM78" s="148"/>
      <c r="AN78" s="155"/>
      <c r="AO78" s="155"/>
      <c r="AP78" s="155"/>
      <c r="AQ78" s="156"/>
      <c r="AR78" s="156"/>
      <c r="AS78" s="156"/>
      <c r="AT78" s="155"/>
      <c r="AU78" s="155"/>
      <c r="AV78" s="155"/>
      <c r="AW78" s="155"/>
      <c r="AX78" s="155"/>
    </row>
    <row r="79" spans="1:50" ht="13.8" x14ac:dyDescent="0.3">
      <c r="AB79" s="78" t="s">
        <v>51</v>
      </c>
      <c r="AC79" s="640">
        <f>U40</f>
        <v>83.33</v>
      </c>
      <c r="AM79" s="148"/>
      <c r="AN79" s="155"/>
      <c r="AO79" s="155"/>
      <c r="AP79" s="155"/>
      <c r="AQ79" s="156"/>
      <c r="AR79" s="156"/>
      <c r="AS79" s="156"/>
      <c r="AT79" s="155"/>
      <c r="AU79" s="155"/>
      <c r="AV79" s="155"/>
      <c r="AW79" s="155"/>
      <c r="AX79" s="155"/>
    </row>
    <row r="80" spans="1:50" ht="13.8" x14ac:dyDescent="0.3">
      <c r="AB80" s="78" t="s">
        <v>53</v>
      </c>
      <c r="AC80" s="640">
        <f>U43</f>
        <v>60</v>
      </c>
      <c r="AM80" s="148"/>
      <c r="AN80" s="155"/>
      <c r="AO80" s="155"/>
      <c r="AP80" s="155"/>
      <c r="AQ80" s="156"/>
      <c r="AR80" s="156"/>
      <c r="AS80" s="156"/>
      <c r="AT80" s="155"/>
      <c r="AU80" s="155"/>
      <c r="AV80" s="155"/>
      <c r="AW80" s="155"/>
      <c r="AX80" s="155"/>
    </row>
    <row r="81" spans="3:50" ht="13.8" x14ac:dyDescent="0.3">
      <c r="AB81" s="78" t="s">
        <v>54</v>
      </c>
      <c r="AC81" s="640">
        <f>U44</f>
        <v>72.222222222222214</v>
      </c>
      <c r="AM81" s="148"/>
      <c r="AN81" s="155"/>
      <c r="AO81" s="155"/>
      <c r="AP81" s="155"/>
      <c r="AQ81" s="156"/>
      <c r="AR81" s="156"/>
      <c r="AS81" s="156"/>
      <c r="AT81" s="155"/>
      <c r="AU81" s="155"/>
      <c r="AV81" s="155"/>
      <c r="AW81" s="155"/>
      <c r="AX81" s="155"/>
    </row>
    <row r="82" spans="3:50" ht="13.8" x14ac:dyDescent="0.3">
      <c r="AB82" s="78"/>
      <c r="AC82" s="640"/>
      <c r="AM82" s="148"/>
      <c r="AN82" s="155"/>
      <c r="AO82" s="155"/>
      <c r="AP82" s="155"/>
      <c r="AQ82" s="156"/>
      <c r="AR82" s="156"/>
      <c r="AS82" s="156"/>
      <c r="AT82" s="155"/>
      <c r="AU82" s="155"/>
      <c r="AV82" s="155"/>
      <c r="AW82" s="155"/>
      <c r="AX82" s="155"/>
    </row>
    <row r="83" spans="3:50" ht="13.8" x14ac:dyDescent="0.3">
      <c r="AB83" s="78" t="s">
        <v>57</v>
      </c>
      <c r="AC83" s="640">
        <f>U47</f>
        <v>33.333333333333329</v>
      </c>
      <c r="AM83" s="148"/>
      <c r="AN83" s="155"/>
      <c r="AO83" s="155"/>
      <c r="AP83" s="155"/>
      <c r="AQ83" s="156"/>
      <c r="AR83" s="156"/>
      <c r="AS83" s="156"/>
      <c r="AT83" s="155"/>
      <c r="AU83" s="155"/>
      <c r="AV83" s="155"/>
      <c r="AW83" s="155"/>
      <c r="AX83" s="155"/>
    </row>
    <row r="84" spans="3:50" ht="13.8" x14ac:dyDescent="0.3">
      <c r="AB84" s="78" t="s">
        <v>58</v>
      </c>
      <c r="AC84" s="640">
        <f>U48</f>
        <v>70</v>
      </c>
      <c r="AM84" s="148"/>
      <c r="AN84" s="155"/>
      <c r="AO84" s="155"/>
      <c r="AP84" s="155"/>
      <c r="AQ84" s="156"/>
      <c r="AR84" s="156"/>
      <c r="AS84" s="156"/>
      <c r="AT84" s="155"/>
      <c r="AU84" s="155"/>
      <c r="AV84" s="155"/>
      <c r="AW84" s="155"/>
      <c r="AX84" s="155"/>
    </row>
    <row r="85" spans="3:50" ht="14.4" thickBot="1" x14ac:dyDescent="0.35">
      <c r="AB85" s="624" t="s">
        <v>59</v>
      </c>
      <c r="AC85" s="641">
        <f>U49</f>
        <v>52.94</v>
      </c>
      <c r="AM85" s="148"/>
      <c r="AN85" s="155"/>
      <c r="AO85" s="155"/>
      <c r="AP85" s="155"/>
      <c r="AQ85" s="156"/>
      <c r="AR85" s="156"/>
      <c r="AS85" s="156"/>
      <c r="AT85" s="155"/>
      <c r="AU85" s="155"/>
      <c r="AV85" s="155"/>
      <c r="AW85" s="155"/>
      <c r="AX85" s="155"/>
    </row>
    <row r="86" spans="3:50" ht="13.8" x14ac:dyDescent="0.3">
      <c r="AM86" s="148"/>
      <c r="AN86" s="155"/>
      <c r="AO86" s="155"/>
      <c r="AP86" s="155"/>
      <c r="AQ86" s="156"/>
      <c r="AR86" s="156"/>
      <c r="AS86" s="156"/>
      <c r="AT86" s="155"/>
      <c r="AU86" s="155"/>
      <c r="AV86" s="155"/>
      <c r="AW86" s="155"/>
      <c r="AX86" s="155"/>
    </row>
    <row r="87" spans="3:50" ht="13.8" x14ac:dyDescent="0.3">
      <c r="AM87" s="148"/>
      <c r="AN87" s="155"/>
      <c r="AO87" s="155"/>
      <c r="AP87" s="155"/>
      <c r="AQ87" s="156"/>
      <c r="AR87" s="156"/>
      <c r="AS87" s="156"/>
      <c r="AT87" s="155"/>
      <c r="AU87" s="155"/>
      <c r="AV87" s="155"/>
      <c r="AW87" s="155"/>
      <c r="AX87" s="155"/>
    </row>
    <row r="88" spans="3:50" ht="13.8" x14ac:dyDescent="0.3">
      <c r="AM88" s="148"/>
      <c r="AN88" s="155"/>
      <c r="AO88" s="155"/>
      <c r="AP88" s="155"/>
      <c r="AQ88" s="156"/>
      <c r="AR88" s="156"/>
      <c r="AS88" s="156"/>
      <c r="AT88" s="155"/>
      <c r="AU88" s="155"/>
      <c r="AV88" s="155"/>
      <c r="AW88" s="155"/>
      <c r="AX88" s="155"/>
    </row>
    <row r="89" spans="3:50" ht="13.8" x14ac:dyDescent="0.3">
      <c r="AM89" s="161"/>
      <c r="AN89" s="159"/>
      <c r="AO89" s="159"/>
      <c r="AP89" s="159"/>
      <c r="AQ89" s="159"/>
      <c r="AR89" s="159"/>
      <c r="AS89" s="159"/>
      <c r="AT89" s="159"/>
      <c r="AU89" s="159"/>
      <c r="AV89" s="159"/>
      <c r="AW89" s="159"/>
      <c r="AX89" s="159"/>
    </row>
    <row r="95" spans="3:50" ht="15.6" x14ac:dyDescent="0.3">
      <c r="C95" s="237" t="s">
        <v>173</v>
      </c>
      <c r="D95" s="237"/>
      <c r="E95" s="237"/>
      <c r="F95" s="237"/>
      <c r="G95" s="237"/>
      <c r="H95" s="237"/>
    </row>
    <row r="96" spans="3:50" ht="15.6" x14ac:dyDescent="0.3">
      <c r="C96" s="237"/>
      <c r="D96" s="237"/>
      <c r="E96" s="237"/>
      <c r="F96" s="237"/>
      <c r="G96" s="237"/>
      <c r="H96" s="237"/>
    </row>
    <row r="97" spans="1:22" ht="13.8" x14ac:dyDescent="0.3">
      <c r="A97" s="136"/>
      <c r="B97" s="136"/>
      <c r="C97" s="136"/>
      <c r="D97" s="136"/>
      <c r="E97" s="136"/>
      <c r="F97" s="136"/>
      <c r="G97" s="136"/>
      <c r="H97" s="136"/>
      <c r="I97" s="347"/>
      <c r="J97" s="347"/>
      <c r="K97" s="347"/>
      <c r="L97" s="347"/>
      <c r="M97" s="136"/>
      <c r="N97" s="136"/>
      <c r="O97" s="347"/>
      <c r="P97" s="136"/>
      <c r="Q97" s="136"/>
      <c r="R97" s="136"/>
      <c r="S97" s="136"/>
      <c r="T97" s="346"/>
    </row>
    <row r="98" spans="1:22" ht="13.8" x14ac:dyDescent="0.3">
      <c r="A98" s="136"/>
      <c r="B98" s="136"/>
      <c r="C98" s="136"/>
      <c r="D98" s="136"/>
      <c r="E98" s="136"/>
      <c r="F98" s="136"/>
      <c r="G98" s="136"/>
      <c r="H98" s="136"/>
      <c r="I98" s="347"/>
      <c r="J98" s="347"/>
      <c r="K98" s="347"/>
      <c r="L98" s="136"/>
      <c r="M98" s="347"/>
      <c r="N98" s="347"/>
      <c r="O98" s="136"/>
      <c r="P98" s="136"/>
      <c r="Q98" s="136"/>
      <c r="R98" s="136"/>
      <c r="S98" s="136"/>
      <c r="T98" s="348"/>
    </row>
    <row r="99" spans="1:22" ht="13.8" x14ac:dyDescent="0.3">
      <c r="A99" s="136"/>
      <c r="B99" s="542"/>
      <c r="C99" s="542"/>
      <c r="D99" s="542"/>
      <c r="E99" s="266"/>
      <c r="F99" s="542"/>
      <c r="G99" s="542"/>
      <c r="H99" s="136"/>
      <c r="I99" s="542"/>
      <c r="J99" s="542"/>
      <c r="K99" s="165"/>
      <c r="L99" s="136"/>
      <c r="M99" s="267"/>
      <c r="N99" s="136"/>
      <c r="O99" s="349"/>
      <c r="P99" s="349"/>
      <c r="Q99" s="349"/>
      <c r="R99" s="267"/>
      <c r="S99" s="136"/>
      <c r="T99" s="349"/>
    </row>
    <row r="100" spans="1:22" ht="13.8" x14ac:dyDescent="0.3">
      <c r="A100" s="136"/>
      <c r="B100" s="542"/>
      <c r="C100" s="542"/>
      <c r="D100" s="542"/>
      <c r="E100" s="266"/>
      <c r="F100" s="542"/>
      <c r="G100" s="542"/>
      <c r="H100" s="136"/>
      <c r="I100" s="542"/>
      <c r="J100" s="542"/>
      <c r="K100" s="165"/>
      <c r="L100" s="136"/>
      <c r="M100" s="267"/>
      <c r="N100" s="136"/>
      <c r="O100" s="349"/>
      <c r="P100" s="349"/>
      <c r="Q100" s="349"/>
      <c r="R100" s="267"/>
      <c r="S100" s="136"/>
      <c r="T100" s="349"/>
    </row>
    <row r="101" spans="1:22" ht="13.8" x14ac:dyDescent="0.3">
      <c r="A101" s="136"/>
      <c r="B101" s="542"/>
      <c r="C101" s="542"/>
      <c r="D101" s="542"/>
      <c r="E101" s="266"/>
      <c r="F101" s="542"/>
      <c r="G101" s="542"/>
      <c r="H101" s="136"/>
      <c r="I101" s="542"/>
      <c r="J101" s="542"/>
      <c r="K101" s="165"/>
      <c r="L101" s="136"/>
      <c r="M101" s="267"/>
      <c r="N101" s="136"/>
      <c r="O101" s="349"/>
      <c r="P101" s="349"/>
      <c r="Q101" s="349"/>
      <c r="R101" s="267"/>
      <c r="S101" s="136"/>
      <c r="T101" s="349"/>
    </row>
    <row r="102" spans="1:22" ht="13.8" x14ac:dyDescent="0.3">
      <c r="A102" s="136"/>
      <c r="B102" s="542"/>
      <c r="C102" s="542"/>
      <c r="D102" s="542"/>
      <c r="E102" s="266"/>
      <c r="F102" s="542"/>
      <c r="G102" s="542"/>
      <c r="H102" s="136"/>
      <c r="I102" s="542"/>
      <c r="J102" s="542"/>
      <c r="K102" s="165"/>
      <c r="L102" s="136"/>
      <c r="M102" s="267"/>
      <c r="N102" s="136"/>
      <c r="O102" s="349"/>
      <c r="P102" s="349"/>
      <c r="Q102" s="349"/>
      <c r="R102" s="267"/>
      <c r="S102" s="136"/>
      <c r="T102" s="349"/>
    </row>
    <row r="103" spans="1:22" ht="13.8" x14ac:dyDescent="0.3">
      <c r="A103" s="165"/>
      <c r="B103" s="165"/>
      <c r="C103" s="165"/>
      <c r="D103" s="165"/>
      <c r="E103" s="266"/>
      <c r="F103" s="165"/>
      <c r="G103" s="165"/>
      <c r="H103" s="165"/>
      <c r="I103" s="165"/>
      <c r="J103" s="165"/>
      <c r="K103" s="165"/>
      <c r="L103" s="165"/>
      <c r="M103" s="267"/>
      <c r="N103" s="165"/>
      <c r="O103" s="165"/>
      <c r="P103" s="165"/>
      <c r="Q103" s="165"/>
      <c r="R103" s="267"/>
      <c r="S103" s="165"/>
      <c r="T103" s="165"/>
    </row>
    <row r="104" spans="1:22" ht="13.8" x14ac:dyDescent="0.3">
      <c r="A104" s="136"/>
      <c r="B104" s="542"/>
      <c r="C104" s="542"/>
      <c r="D104" s="542"/>
      <c r="E104" s="266"/>
      <c r="F104" s="542"/>
      <c r="G104" s="542"/>
      <c r="H104" s="136"/>
      <c r="I104" s="542"/>
      <c r="J104" s="542"/>
      <c r="K104" s="165"/>
      <c r="L104" s="136"/>
      <c r="M104" s="267"/>
      <c r="N104" s="136"/>
      <c r="O104" s="349"/>
      <c r="P104" s="349"/>
      <c r="Q104" s="349"/>
      <c r="R104" s="267"/>
      <c r="S104" s="136"/>
      <c r="T104" s="349"/>
    </row>
    <row r="105" spans="1:22" ht="13.8" x14ac:dyDescent="0.3">
      <c r="A105" s="136"/>
      <c r="B105" s="542"/>
      <c r="C105" s="542"/>
      <c r="D105" s="542"/>
      <c r="E105" s="266"/>
      <c r="F105" s="542"/>
      <c r="G105" s="542"/>
      <c r="H105" s="136"/>
      <c r="I105" s="542"/>
      <c r="J105" s="542"/>
      <c r="K105" s="165"/>
      <c r="L105" s="136"/>
      <c r="M105" s="267"/>
      <c r="N105" s="136"/>
      <c r="O105" s="349"/>
      <c r="P105" s="349"/>
      <c r="Q105" s="349"/>
      <c r="R105" s="267"/>
      <c r="S105" s="136"/>
      <c r="T105" s="349"/>
    </row>
    <row r="106" spans="1:22" ht="13.8" x14ac:dyDescent="0.3">
      <c r="A106" s="136"/>
      <c r="B106" s="542"/>
      <c r="C106" s="542"/>
      <c r="D106" s="542"/>
      <c r="E106" s="266"/>
      <c r="F106" s="542"/>
      <c r="G106" s="542"/>
      <c r="H106" s="136"/>
      <c r="I106" s="542"/>
      <c r="J106" s="542"/>
      <c r="K106" s="165"/>
      <c r="L106" s="136"/>
      <c r="M106" s="267"/>
      <c r="N106" s="136"/>
      <c r="O106" s="349"/>
      <c r="P106" s="349"/>
      <c r="Q106" s="349"/>
      <c r="R106" s="267"/>
      <c r="S106" s="136"/>
      <c r="T106" s="349"/>
    </row>
    <row r="107" spans="1:22" ht="13.8" x14ac:dyDescent="0.3">
      <c r="A107" s="136"/>
      <c r="B107" s="542"/>
      <c r="C107" s="542"/>
      <c r="D107" s="542"/>
      <c r="E107" s="266"/>
      <c r="F107" s="542"/>
      <c r="G107" s="542"/>
      <c r="H107" s="136"/>
      <c r="I107" s="542"/>
      <c r="J107" s="542"/>
      <c r="K107" s="165"/>
      <c r="L107" s="136"/>
      <c r="M107" s="267"/>
      <c r="N107" s="136"/>
      <c r="O107" s="349"/>
      <c r="P107" s="349"/>
      <c r="Q107" s="349"/>
      <c r="R107" s="267"/>
      <c r="S107" s="136"/>
      <c r="T107" s="349"/>
    </row>
    <row r="108" spans="1:22" ht="13.8" x14ac:dyDescent="0.3">
      <c r="A108" s="165"/>
      <c r="B108" s="165"/>
      <c r="C108" s="165"/>
      <c r="D108" s="165"/>
      <c r="E108" s="266"/>
      <c r="F108" s="165"/>
      <c r="G108" s="165"/>
      <c r="H108" s="165"/>
      <c r="I108" s="165"/>
      <c r="J108" s="165"/>
      <c r="K108" s="165"/>
      <c r="L108" s="165"/>
      <c r="M108" s="267"/>
      <c r="N108" s="165"/>
      <c r="O108" s="165"/>
      <c r="P108" s="165"/>
      <c r="Q108" s="165"/>
      <c r="R108" s="267"/>
      <c r="S108" s="165"/>
      <c r="T108" s="165"/>
    </row>
    <row r="109" spans="1:22" x14ac:dyDescent="0.25">
      <c r="A109" s="304"/>
      <c r="B109" s="304"/>
      <c r="C109" s="304"/>
      <c r="D109" s="304"/>
      <c r="E109" s="304"/>
      <c r="F109" s="304"/>
      <c r="G109" s="304"/>
      <c r="H109" s="304"/>
      <c r="I109" s="304"/>
      <c r="J109" s="304"/>
      <c r="K109" s="304"/>
      <c r="L109" s="304"/>
      <c r="M109" s="304"/>
      <c r="N109" s="304"/>
      <c r="O109" s="304"/>
      <c r="P109" s="304"/>
      <c r="Q109" s="304"/>
      <c r="R109" s="304"/>
      <c r="S109" s="304"/>
      <c r="T109" s="304"/>
    </row>
    <row r="110" spans="1:22" ht="6.75" customHeight="1" thickBot="1" x14ac:dyDescent="0.35">
      <c r="F110" s="304"/>
      <c r="G110" s="304"/>
      <c r="Q110" s="134"/>
      <c r="R110" s="134"/>
      <c r="S110" s="370"/>
      <c r="T110" s="370"/>
      <c r="U110" s="370"/>
      <c r="V110" s="147"/>
    </row>
    <row r="111" spans="1:22" ht="78.75" customHeight="1" x14ac:dyDescent="0.3">
      <c r="A111" s="134"/>
      <c r="B111" s="134"/>
      <c r="C111" s="134"/>
      <c r="D111" s="134"/>
      <c r="E111" s="134"/>
      <c r="F111" s="304"/>
      <c r="G111" s="304"/>
      <c r="J111" s="533" t="s">
        <v>169</v>
      </c>
      <c r="K111" s="534" t="s">
        <v>2</v>
      </c>
      <c r="L111" s="534" t="s">
        <v>3</v>
      </c>
      <c r="M111" s="535" t="s">
        <v>168</v>
      </c>
      <c r="Q111" s="134"/>
      <c r="R111" s="134"/>
      <c r="S111" s="370"/>
      <c r="T111" s="370"/>
      <c r="U111" s="370"/>
      <c r="V111" s="147"/>
    </row>
    <row r="112" spans="1:22" ht="14.4" thickBot="1" x14ac:dyDescent="0.35">
      <c r="A112" s="134"/>
      <c r="B112" s="134"/>
      <c r="C112" s="134"/>
      <c r="D112" s="134"/>
      <c r="E112" s="134"/>
      <c r="F112" s="136"/>
      <c r="G112" s="136"/>
      <c r="J112" s="144">
        <f>B108+B103+B52+B26</f>
        <v>401</v>
      </c>
      <c r="K112" s="145">
        <f>C52+C26</f>
        <v>6</v>
      </c>
      <c r="L112" s="145">
        <f>D52+D26</f>
        <v>5</v>
      </c>
      <c r="M112" s="146">
        <f>E108+E103+E52+E26</f>
        <v>400</v>
      </c>
      <c r="Q112" s="134"/>
      <c r="R112" s="134"/>
      <c r="S112" s="264"/>
      <c r="T112" s="264"/>
      <c r="U112" s="265"/>
      <c r="V112" s="371"/>
    </row>
    <row r="113" spans="1:22" ht="13.8" x14ac:dyDescent="0.3">
      <c r="A113" s="318"/>
      <c r="B113" s="318"/>
      <c r="C113" s="318"/>
      <c r="D113" s="318"/>
      <c r="E113" s="318"/>
      <c r="F113" s="304"/>
      <c r="G113" s="304"/>
      <c r="Q113" s="134"/>
      <c r="R113" s="134"/>
      <c r="S113" s="264"/>
      <c r="T113" s="264"/>
      <c r="U113" s="265"/>
      <c r="V113" s="371"/>
    </row>
    <row r="114" spans="1:22" ht="13.8" x14ac:dyDescent="0.3">
      <c r="A114" s="318"/>
      <c r="B114" s="318"/>
      <c r="C114" s="318"/>
      <c r="D114" s="318"/>
      <c r="E114" s="318"/>
      <c r="F114" s="305"/>
      <c r="G114" s="305"/>
      <c r="H114" s="147"/>
      <c r="I114" s="147"/>
      <c r="J114" s="147"/>
      <c r="K114" s="147"/>
      <c r="L114" s="147"/>
      <c r="M114" s="147"/>
      <c r="N114" s="147"/>
      <c r="O114" s="147"/>
      <c r="P114" s="147"/>
      <c r="Q114" s="134"/>
      <c r="R114" s="134"/>
      <c r="S114" s="264"/>
      <c r="T114" s="264"/>
      <c r="U114" s="265"/>
      <c r="V114" s="371"/>
    </row>
    <row r="115" spans="1:22" ht="13.8" x14ac:dyDescent="0.3">
      <c r="A115" s="318"/>
      <c r="B115" s="318"/>
      <c r="C115" s="318"/>
      <c r="D115" s="318"/>
      <c r="E115" s="318"/>
      <c r="F115" s="304"/>
      <c r="G115" s="304"/>
      <c r="H115" s="318"/>
      <c r="I115" s="318"/>
      <c r="J115" s="318"/>
      <c r="K115" s="318"/>
      <c r="L115" s="318"/>
      <c r="M115" s="400"/>
      <c r="N115" s="400"/>
      <c r="O115" s="147"/>
      <c r="P115" s="147"/>
      <c r="Q115" s="134"/>
      <c r="R115" s="134"/>
      <c r="S115" s="264"/>
      <c r="T115" s="264"/>
      <c r="U115" s="265"/>
      <c r="V115" s="371"/>
    </row>
    <row r="116" spans="1:22" ht="13.8" x14ac:dyDescent="0.3">
      <c r="A116" s="319"/>
      <c r="B116" s="319"/>
      <c r="C116" s="319"/>
      <c r="D116" s="319"/>
      <c r="E116" s="319"/>
      <c r="F116" s="304"/>
      <c r="G116" s="304"/>
      <c r="H116" s="147"/>
      <c r="I116" s="147"/>
      <c r="J116" s="147"/>
      <c r="K116" s="147"/>
      <c r="L116" s="147"/>
      <c r="M116" s="147"/>
      <c r="N116" s="147"/>
      <c r="O116" s="147"/>
      <c r="P116" s="147"/>
      <c r="Q116" s="134"/>
      <c r="R116" s="134"/>
      <c r="S116" s="264"/>
      <c r="T116" s="264"/>
      <c r="U116" s="265"/>
      <c r="V116" s="371"/>
    </row>
    <row r="117" spans="1:22" ht="13.8" x14ac:dyDescent="0.3">
      <c r="A117" s="147"/>
      <c r="B117" s="147"/>
      <c r="C117" s="147"/>
      <c r="D117" s="147"/>
      <c r="E117" s="147"/>
      <c r="F117" s="147"/>
      <c r="H117" s="147"/>
      <c r="I117" s="147"/>
      <c r="J117" s="147"/>
      <c r="K117" s="147"/>
      <c r="L117" s="147"/>
      <c r="M117" s="147"/>
      <c r="N117" s="147"/>
      <c r="O117" s="147"/>
      <c r="P117" s="147"/>
      <c r="Q117" s="134"/>
      <c r="R117" s="134"/>
      <c r="S117" s="264"/>
      <c r="T117" s="264"/>
      <c r="U117" s="265"/>
      <c r="V117" s="371"/>
    </row>
    <row r="118" spans="1:22" ht="13.8" x14ac:dyDescent="0.3">
      <c r="A118" s="134"/>
      <c r="B118" s="134"/>
      <c r="C118" s="134"/>
      <c r="D118" s="134"/>
      <c r="E118" s="134"/>
      <c r="F118" s="147"/>
      <c r="Q118" s="134"/>
      <c r="R118" s="134"/>
      <c r="S118" s="264"/>
      <c r="T118" s="264"/>
      <c r="U118" s="265"/>
      <c r="V118" s="371"/>
    </row>
    <row r="119" spans="1:22" ht="13.8" x14ac:dyDescent="0.3">
      <c r="A119" s="134"/>
      <c r="B119" s="134"/>
      <c r="C119" s="134"/>
      <c r="D119" s="134"/>
      <c r="E119" s="134"/>
      <c r="F119" s="147"/>
      <c r="Q119" s="134"/>
      <c r="R119" s="134"/>
      <c r="S119" s="264"/>
      <c r="T119" s="264"/>
      <c r="U119" s="265"/>
      <c r="V119" s="371"/>
    </row>
    <row r="120" spans="1:22" ht="13.8" x14ac:dyDescent="0.3">
      <c r="A120" s="318"/>
      <c r="B120" s="568"/>
      <c r="C120" s="318"/>
      <c r="D120" s="318"/>
      <c r="E120" s="318"/>
      <c r="F120" s="147"/>
      <c r="Q120" s="134"/>
      <c r="R120" s="134"/>
      <c r="S120" s="264"/>
      <c r="T120" s="264"/>
      <c r="U120" s="265"/>
      <c r="V120" s="371"/>
    </row>
    <row r="121" spans="1:22" ht="13.8" x14ac:dyDescent="0.3">
      <c r="A121" s="318"/>
      <c r="B121" s="569"/>
      <c r="C121" s="569"/>
      <c r="D121" s="569"/>
      <c r="E121" s="318"/>
      <c r="F121" s="147"/>
      <c r="Q121" s="134"/>
      <c r="R121" s="134"/>
      <c r="S121" s="264"/>
      <c r="T121" s="264"/>
      <c r="U121" s="265"/>
      <c r="V121" s="371"/>
    </row>
    <row r="122" spans="1:22" ht="13.8" x14ac:dyDescent="0.3">
      <c r="A122" s="318"/>
      <c r="B122" s="318"/>
      <c r="C122" s="318"/>
      <c r="D122" s="318"/>
      <c r="E122" s="318"/>
      <c r="F122" s="147"/>
      <c r="Q122" s="134"/>
      <c r="R122" s="134"/>
      <c r="S122" s="264"/>
      <c r="T122" s="264"/>
      <c r="U122" s="265"/>
      <c r="V122" s="372"/>
    </row>
    <row r="123" spans="1:22" ht="13.8" x14ac:dyDescent="0.3">
      <c r="A123" s="319"/>
      <c r="B123" s="319"/>
      <c r="C123" s="319"/>
      <c r="D123" s="569"/>
      <c r="E123" s="319"/>
      <c r="F123" s="147"/>
      <c r="Q123" s="134"/>
      <c r="R123" s="134"/>
      <c r="S123" s="264"/>
      <c r="T123" s="264"/>
      <c r="U123" s="265"/>
      <c r="V123" s="372"/>
    </row>
    <row r="124" spans="1:22" ht="13.8" x14ac:dyDescent="0.3">
      <c r="A124" s="147"/>
      <c r="B124" s="147"/>
      <c r="C124" s="147"/>
      <c r="D124" s="147"/>
      <c r="E124" s="147"/>
      <c r="F124" s="147"/>
      <c r="Q124" s="134"/>
      <c r="R124" s="134"/>
      <c r="S124" s="264"/>
      <c r="T124" s="264"/>
      <c r="U124" s="265"/>
      <c r="V124" s="372"/>
    </row>
    <row r="125" spans="1:22" x14ac:dyDescent="0.25">
      <c r="Q125" s="147"/>
      <c r="R125" s="147"/>
      <c r="S125" s="373"/>
      <c r="T125" s="373"/>
      <c r="U125" s="373"/>
      <c r="V125" s="373"/>
    </row>
    <row r="127" spans="1:22" ht="13.8" x14ac:dyDescent="0.3">
      <c r="I127" s="147"/>
      <c r="J127" s="147"/>
      <c r="K127" s="134"/>
      <c r="L127" s="134"/>
      <c r="M127" s="134"/>
      <c r="N127" s="134"/>
    </row>
    <row r="128" spans="1:22" x14ac:dyDescent="0.25">
      <c r="I128" s="147"/>
      <c r="J128" s="147"/>
      <c r="K128" s="318"/>
      <c r="L128" s="318"/>
      <c r="M128" s="318"/>
      <c r="N128" s="318"/>
    </row>
    <row r="129" spans="1:14" x14ac:dyDescent="0.25">
      <c r="I129" s="147"/>
      <c r="J129" s="147"/>
      <c r="K129" s="147"/>
      <c r="L129" s="147"/>
      <c r="M129" s="147"/>
      <c r="N129" s="147"/>
    </row>
    <row r="137" spans="1:14" x14ac:dyDescent="0.25">
      <c r="A137" s="304"/>
      <c r="B137" s="304"/>
      <c r="C137" s="304"/>
      <c r="D137" s="304"/>
      <c r="E137" s="304"/>
      <c r="F137" s="304"/>
      <c r="G137" s="304"/>
      <c r="H137" s="304"/>
      <c r="I137" s="304"/>
      <c r="J137" s="304"/>
      <c r="K137" s="304"/>
      <c r="L137" s="304"/>
      <c r="M137" s="304"/>
      <c r="N137" s="304"/>
    </row>
    <row r="138" spans="1:14" x14ac:dyDescent="0.25">
      <c r="A138" s="304"/>
      <c r="B138" s="304"/>
      <c r="C138" s="304"/>
      <c r="D138" s="304"/>
      <c r="E138" s="304"/>
      <c r="F138" s="304"/>
      <c r="G138" s="304"/>
      <c r="H138" s="304"/>
      <c r="I138" s="304"/>
      <c r="J138" s="304"/>
      <c r="K138" s="304"/>
      <c r="L138" s="304"/>
      <c r="M138" s="304"/>
      <c r="N138" s="304"/>
    </row>
    <row r="139" spans="1:14" ht="13.8" x14ac:dyDescent="0.3">
      <c r="A139" s="148"/>
      <c r="B139" s="152"/>
      <c r="C139" s="153"/>
      <c r="D139" s="153"/>
      <c r="E139" s="153"/>
      <c r="F139" s="148"/>
      <c r="G139" s="148"/>
      <c r="H139" s="304"/>
      <c r="I139" s="148"/>
      <c r="J139" s="152"/>
      <c r="K139" s="153"/>
      <c r="L139" s="153"/>
      <c r="M139" s="153"/>
      <c r="N139" s="148"/>
    </row>
    <row r="140" spans="1:14" ht="13.8" x14ac:dyDescent="0.3">
      <c r="A140" s="148"/>
      <c r="B140" s="155"/>
      <c r="C140" s="155"/>
      <c r="D140" s="155"/>
      <c r="E140" s="155"/>
      <c r="F140" s="155"/>
      <c r="G140" s="148"/>
      <c r="H140" s="304"/>
      <c r="I140" s="435"/>
      <c r="J140" s="304"/>
      <c r="K140" s="304"/>
      <c r="L140" s="304"/>
      <c r="M140" s="304"/>
      <c r="N140" s="304"/>
    </row>
    <row r="141" spans="1:14" ht="13.8" x14ac:dyDescent="0.3">
      <c r="A141" s="148"/>
      <c r="B141" s="155"/>
      <c r="C141" s="155"/>
      <c r="D141" s="155"/>
      <c r="E141" s="155"/>
      <c r="F141" s="155"/>
      <c r="G141" s="148"/>
      <c r="H141" s="304"/>
      <c r="I141" s="435"/>
      <c r="J141" s="304"/>
      <c r="K141" s="304"/>
      <c r="L141" s="304"/>
      <c r="M141" s="304"/>
      <c r="N141" s="304"/>
    </row>
    <row r="142" spans="1:14" ht="13.8" x14ac:dyDescent="0.3">
      <c r="A142" s="148"/>
      <c r="B142" s="155"/>
      <c r="C142" s="155"/>
      <c r="D142" s="155"/>
      <c r="E142" s="155"/>
      <c r="F142" s="155"/>
      <c r="G142" s="148"/>
      <c r="H142" s="304"/>
      <c r="I142" s="435"/>
      <c r="J142" s="304"/>
      <c r="K142" s="304"/>
      <c r="L142" s="304"/>
      <c r="M142" s="304"/>
      <c r="N142" s="304"/>
    </row>
    <row r="143" spans="1:14" ht="13.8" x14ac:dyDescent="0.3">
      <c r="A143" s="148"/>
      <c r="B143" s="155"/>
      <c r="C143" s="155"/>
      <c r="D143" s="155"/>
      <c r="E143" s="155"/>
      <c r="F143" s="155"/>
      <c r="G143" s="148"/>
      <c r="H143" s="304"/>
      <c r="I143" s="435"/>
      <c r="J143" s="304"/>
      <c r="K143" s="304"/>
      <c r="L143" s="304"/>
      <c r="M143" s="304"/>
      <c r="N143" s="304"/>
    </row>
    <row r="144" spans="1:14" ht="13.8" x14ac:dyDescent="0.3">
      <c r="A144" s="159"/>
      <c r="B144" s="159"/>
      <c r="C144" s="159"/>
      <c r="D144" s="159"/>
      <c r="E144" s="159"/>
      <c r="F144" s="159"/>
      <c r="G144" s="159"/>
      <c r="H144" s="304"/>
      <c r="I144" s="469"/>
      <c r="J144" s="469"/>
      <c r="K144" s="469"/>
      <c r="L144" s="469"/>
      <c r="M144" s="469"/>
      <c r="N144" s="469"/>
    </row>
    <row r="145" spans="1:14" ht="13.8" x14ac:dyDescent="0.3">
      <c r="A145" s="148"/>
      <c r="B145" s="152"/>
      <c r="C145" s="153"/>
      <c r="D145" s="153"/>
      <c r="E145" s="153"/>
      <c r="F145" s="148"/>
      <c r="G145" s="159"/>
      <c r="H145" s="304"/>
      <c r="I145" s="304"/>
      <c r="J145" s="304"/>
      <c r="K145" s="304"/>
      <c r="L145" s="304"/>
      <c r="M145" s="304"/>
      <c r="N145" s="304"/>
    </row>
    <row r="146" spans="1:14" ht="13.8" x14ac:dyDescent="0.3">
      <c r="A146" s="148"/>
      <c r="B146" s="155"/>
      <c r="C146" s="155"/>
      <c r="D146" s="155"/>
      <c r="E146" s="155"/>
      <c r="F146" s="155"/>
      <c r="G146" s="148"/>
      <c r="H146" s="304"/>
      <c r="I146" s="304"/>
      <c r="J146" s="304"/>
      <c r="K146" s="304"/>
      <c r="L146" s="304"/>
      <c r="M146" s="304"/>
      <c r="N146" s="304"/>
    </row>
    <row r="147" spans="1:14" ht="13.8" x14ac:dyDescent="0.3">
      <c r="A147" s="148"/>
      <c r="B147" s="155"/>
      <c r="C147" s="155"/>
      <c r="D147" s="155"/>
      <c r="E147" s="155"/>
      <c r="F147" s="155"/>
      <c r="G147" s="148"/>
      <c r="H147" s="304"/>
      <c r="I147" s="304"/>
      <c r="J147" s="304"/>
      <c r="K147" s="304"/>
      <c r="L147" s="304"/>
      <c r="M147" s="304"/>
      <c r="N147" s="304"/>
    </row>
    <row r="148" spans="1:14" ht="13.8" x14ac:dyDescent="0.3">
      <c r="A148" s="148"/>
      <c r="B148" s="155"/>
      <c r="C148" s="155"/>
      <c r="D148" s="155"/>
      <c r="E148" s="155"/>
      <c r="F148" s="155"/>
      <c r="G148" s="148"/>
      <c r="H148" s="304"/>
      <c r="I148" s="304"/>
      <c r="J148" s="304"/>
      <c r="K148" s="304"/>
      <c r="L148" s="304"/>
      <c r="M148" s="304"/>
      <c r="N148" s="304"/>
    </row>
    <row r="149" spans="1:14" ht="13.8" x14ac:dyDescent="0.3">
      <c r="A149" s="148"/>
      <c r="B149" s="155"/>
      <c r="C149" s="155"/>
      <c r="D149" s="155"/>
      <c r="E149" s="155"/>
      <c r="F149" s="155"/>
      <c r="G149" s="148"/>
      <c r="H149" s="304"/>
      <c r="I149" s="304"/>
      <c r="J149" s="304"/>
      <c r="K149" s="304"/>
      <c r="L149" s="304"/>
      <c r="M149" s="304"/>
      <c r="N149" s="304"/>
    </row>
    <row r="150" spans="1:14" ht="13.8" x14ac:dyDescent="0.3">
      <c r="A150" s="159"/>
      <c r="B150" s="159"/>
      <c r="C150" s="159"/>
      <c r="D150" s="159"/>
      <c r="E150" s="159"/>
      <c r="F150" s="159"/>
      <c r="G150" s="159"/>
      <c r="H150" s="304"/>
      <c r="I150" s="304"/>
      <c r="J150" s="304"/>
      <c r="K150" s="304"/>
      <c r="L150" s="304"/>
      <c r="M150" s="304"/>
      <c r="N150" s="304"/>
    </row>
    <row r="151" spans="1:14" ht="13.8" x14ac:dyDescent="0.3">
      <c r="A151" s="148"/>
      <c r="B151" s="152"/>
      <c r="C151" s="153"/>
      <c r="D151" s="153"/>
      <c r="E151" s="153"/>
      <c r="F151" s="148"/>
      <c r="G151" s="159"/>
      <c r="H151" s="304"/>
      <c r="I151" s="304"/>
      <c r="J151" s="304"/>
      <c r="K151" s="304"/>
      <c r="L151" s="304"/>
      <c r="M151" s="304"/>
      <c r="N151" s="304"/>
    </row>
    <row r="152" spans="1:14" ht="13.8" x14ac:dyDescent="0.3">
      <c r="A152" s="148"/>
      <c r="B152" s="155"/>
      <c r="C152" s="155"/>
      <c r="D152" s="155"/>
      <c r="E152" s="155"/>
      <c r="F152" s="155"/>
      <c r="G152" s="148"/>
      <c r="H152" s="304"/>
      <c r="I152" s="304"/>
      <c r="J152" s="304"/>
      <c r="K152" s="304"/>
      <c r="L152" s="304"/>
      <c r="M152" s="304"/>
      <c r="N152" s="304"/>
    </row>
    <row r="153" spans="1:14" ht="13.8" x14ac:dyDescent="0.3">
      <c r="A153" s="148"/>
      <c r="B153" s="155"/>
      <c r="C153" s="155"/>
      <c r="D153" s="155"/>
      <c r="E153" s="155"/>
      <c r="F153" s="155"/>
      <c r="G153" s="148"/>
      <c r="H153" s="304"/>
      <c r="I153" s="304"/>
      <c r="J153" s="304"/>
      <c r="K153" s="304"/>
      <c r="L153" s="304"/>
      <c r="M153" s="304"/>
      <c r="N153" s="304"/>
    </row>
    <row r="154" spans="1:14" ht="13.8" x14ac:dyDescent="0.3">
      <c r="A154" s="148"/>
      <c r="B154" s="155"/>
      <c r="C154" s="155"/>
      <c r="D154" s="155"/>
      <c r="E154" s="155"/>
      <c r="F154" s="155"/>
      <c r="G154" s="148"/>
      <c r="H154" s="304"/>
      <c r="I154" s="304"/>
      <c r="J154" s="304"/>
      <c r="K154" s="304"/>
      <c r="L154" s="304"/>
      <c r="M154" s="304"/>
      <c r="N154" s="304"/>
    </row>
    <row r="155" spans="1:14" ht="13.8" x14ac:dyDescent="0.3">
      <c r="A155" s="148"/>
      <c r="B155" s="155"/>
      <c r="C155" s="155"/>
      <c r="D155" s="155"/>
      <c r="E155" s="155"/>
      <c r="F155" s="155"/>
      <c r="G155" s="148"/>
      <c r="H155" s="304"/>
      <c r="I155" s="304"/>
      <c r="J155" s="304"/>
      <c r="K155" s="304"/>
      <c r="L155" s="304"/>
      <c r="M155" s="304"/>
      <c r="N155" s="304"/>
    </row>
    <row r="156" spans="1:14" ht="13.8" x14ac:dyDescent="0.3">
      <c r="A156" s="148"/>
      <c r="B156" s="155"/>
      <c r="C156" s="155"/>
      <c r="D156" s="155"/>
      <c r="E156" s="155"/>
      <c r="F156" s="155"/>
      <c r="G156" s="148"/>
      <c r="H156" s="304"/>
      <c r="I156" s="304"/>
      <c r="J156" s="304"/>
      <c r="K156" s="304"/>
      <c r="L156" s="304"/>
      <c r="M156" s="304"/>
      <c r="N156" s="304"/>
    </row>
    <row r="157" spans="1:14" ht="13.8" x14ac:dyDescent="0.3">
      <c r="A157" s="159"/>
      <c r="B157" s="159"/>
      <c r="C157" s="159"/>
      <c r="D157" s="159"/>
      <c r="E157" s="159"/>
      <c r="F157" s="159"/>
      <c r="G157" s="159"/>
      <c r="H157" s="304"/>
      <c r="I157" s="304"/>
      <c r="J157" s="304"/>
      <c r="K157" s="304"/>
      <c r="L157" s="304"/>
      <c r="M157" s="304"/>
      <c r="N157" s="304"/>
    </row>
    <row r="158" spans="1:14" ht="13.8" x14ac:dyDescent="0.3">
      <c r="A158" s="148"/>
      <c r="B158" s="152"/>
      <c r="C158" s="153"/>
      <c r="D158" s="153"/>
      <c r="E158" s="153"/>
      <c r="F158" s="148"/>
      <c r="G158" s="159"/>
      <c r="H158" s="304"/>
      <c r="I158" s="304"/>
      <c r="J158" s="304"/>
      <c r="K158" s="304"/>
      <c r="L158" s="304"/>
      <c r="M158" s="304"/>
      <c r="N158" s="304"/>
    </row>
    <row r="159" spans="1:14" ht="13.8" x14ac:dyDescent="0.3">
      <c r="A159" s="148"/>
      <c r="B159" s="155"/>
      <c r="C159" s="155"/>
      <c r="D159" s="155"/>
      <c r="E159" s="155"/>
      <c r="F159" s="155"/>
      <c r="G159" s="148"/>
      <c r="H159" s="304"/>
      <c r="I159" s="304"/>
      <c r="J159" s="304"/>
      <c r="K159" s="304"/>
      <c r="L159" s="304"/>
      <c r="M159" s="304"/>
      <c r="N159" s="304"/>
    </row>
    <row r="160" spans="1:14" ht="13.8" x14ac:dyDescent="0.3">
      <c r="A160" s="148"/>
      <c r="B160" s="155"/>
      <c r="C160" s="155"/>
      <c r="D160" s="155"/>
      <c r="E160" s="155"/>
      <c r="F160" s="155"/>
      <c r="G160" s="148"/>
      <c r="H160" s="304"/>
      <c r="I160" s="304"/>
      <c r="J160" s="304"/>
      <c r="K160" s="304"/>
      <c r="L160" s="304"/>
      <c r="M160" s="304"/>
      <c r="N160" s="304"/>
    </row>
    <row r="161" spans="1:14" ht="13.8" x14ac:dyDescent="0.3">
      <c r="A161" s="148"/>
      <c r="B161" s="155"/>
      <c r="C161" s="155"/>
      <c r="D161" s="155"/>
      <c r="E161" s="155"/>
      <c r="F161" s="155"/>
      <c r="G161" s="148"/>
      <c r="H161" s="304"/>
      <c r="I161" s="304"/>
      <c r="J161" s="304"/>
      <c r="K161" s="304"/>
      <c r="L161" s="304"/>
      <c r="M161" s="304"/>
      <c r="N161" s="304"/>
    </row>
    <row r="162" spans="1:14" ht="13.8" x14ac:dyDescent="0.3">
      <c r="A162" s="148"/>
      <c r="B162" s="155"/>
      <c r="C162" s="155"/>
      <c r="D162" s="155"/>
      <c r="E162" s="155"/>
      <c r="F162" s="155"/>
      <c r="G162" s="148"/>
      <c r="H162" s="304"/>
      <c r="I162" s="304"/>
      <c r="J162" s="304"/>
      <c r="K162" s="304"/>
      <c r="L162" s="304"/>
      <c r="M162" s="304"/>
      <c r="N162" s="304"/>
    </row>
    <row r="163" spans="1:14" ht="13.8" x14ac:dyDescent="0.3">
      <c r="A163" s="148"/>
      <c r="B163" s="155"/>
      <c r="C163" s="155"/>
      <c r="D163" s="155"/>
      <c r="E163" s="155"/>
      <c r="F163" s="155"/>
      <c r="G163" s="148"/>
      <c r="H163" s="304"/>
      <c r="I163" s="304"/>
      <c r="J163" s="304"/>
      <c r="K163" s="304"/>
      <c r="L163" s="304"/>
      <c r="M163" s="304"/>
      <c r="N163" s="304"/>
    </row>
    <row r="164" spans="1:14" ht="13.8" x14ac:dyDescent="0.3">
      <c r="A164" s="159"/>
      <c r="B164" s="159"/>
      <c r="C164" s="159"/>
      <c r="D164" s="159"/>
      <c r="E164" s="159"/>
      <c r="F164" s="159"/>
      <c r="G164" s="159"/>
      <c r="H164" s="304"/>
      <c r="I164" s="304"/>
      <c r="J164" s="304"/>
      <c r="K164" s="304"/>
      <c r="L164" s="304"/>
      <c r="M164" s="304"/>
      <c r="N164" s="304"/>
    </row>
    <row r="165" spans="1:14" ht="13.8" x14ac:dyDescent="0.3">
      <c r="A165" s="161"/>
      <c r="B165" s="159"/>
      <c r="C165" s="159"/>
      <c r="D165" s="159"/>
      <c r="E165" s="159"/>
      <c r="F165" s="159"/>
      <c r="G165" s="161"/>
      <c r="H165" s="304"/>
      <c r="I165" s="304"/>
      <c r="J165" s="304"/>
      <c r="K165" s="304"/>
      <c r="L165" s="304"/>
      <c r="M165" s="304"/>
      <c r="N165" s="304"/>
    </row>
    <row r="166" spans="1:14" x14ac:dyDescent="0.25">
      <c r="A166" s="304"/>
      <c r="B166" s="304"/>
      <c r="C166" s="304"/>
      <c r="D166" s="304"/>
      <c r="E166" s="304"/>
      <c r="F166" s="304"/>
      <c r="G166" s="304"/>
      <c r="H166" s="304"/>
      <c r="I166" s="304"/>
      <c r="J166" s="304"/>
      <c r="K166" s="304"/>
      <c r="L166" s="304"/>
      <c r="M166" s="304"/>
      <c r="N166" s="304"/>
    </row>
    <row r="168" spans="1:14" ht="13.8" x14ac:dyDescent="0.3">
      <c r="A168" s="347"/>
      <c r="B168" s="134"/>
      <c r="C168" s="134"/>
      <c r="D168" s="134"/>
      <c r="E168" s="347"/>
      <c r="F168" s="147"/>
      <c r="G168" s="147"/>
      <c r="H168" s="147"/>
    </row>
    <row r="169" spans="1:14" ht="13.8" x14ac:dyDescent="0.3">
      <c r="A169" s="134"/>
      <c r="B169" s="347"/>
      <c r="C169" s="134"/>
      <c r="D169" s="134"/>
      <c r="E169" s="134"/>
      <c r="F169" s="347"/>
      <c r="G169" s="147"/>
      <c r="H169" s="147"/>
    </row>
    <row r="170" spans="1:14" ht="13.8" x14ac:dyDescent="0.3">
      <c r="A170" s="134"/>
      <c r="B170" s="134"/>
      <c r="C170" s="374"/>
      <c r="D170" s="374"/>
      <c r="E170" s="374"/>
      <c r="F170" s="134"/>
      <c r="G170" s="375"/>
      <c r="H170" s="147"/>
    </row>
    <row r="171" spans="1:14" ht="13.8" x14ac:dyDescent="0.3">
      <c r="A171" s="134"/>
      <c r="B171" s="134"/>
      <c r="C171" s="374"/>
      <c r="D171" s="374"/>
      <c r="E171" s="374"/>
      <c r="F171" s="134"/>
      <c r="G171" s="375"/>
      <c r="H171" s="147"/>
    </row>
    <row r="172" spans="1:14" ht="13.8" x14ac:dyDescent="0.3">
      <c r="A172" s="134"/>
      <c r="B172" s="134"/>
      <c r="C172" s="374"/>
      <c r="D172" s="374"/>
      <c r="E172" s="374"/>
      <c r="F172" s="134"/>
      <c r="G172" s="375"/>
      <c r="H172" s="147"/>
    </row>
    <row r="173" spans="1:14" ht="13.8" x14ac:dyDescent="0.3">
      <c r="A173" s="134"/>
      <c r="B173" s="134"/>
      <c r="C173" s="374"/>
      <c r="D173" s="374"/>
      <c r="E173" s="374"/>
      <c r="F173" s="134"/>
      <c r="G173" s="375"/>
      <c r="H173" s="147"/>
    </row>
    <row r="174" spans="1:14" ht="13.8" x14ac:dyDescent="0.3">
      <c r="A174" s="134"/>
      <c r="B174" s="134"/>
      <c r="C174" s="374"/>
      <c r="D174" s="374"/>
      <c r="E174" s="374"/>
      <c r="F174" s="134"/>
      <c r="G174" s="376"/>
      <c r="H174" s="147"/>
    </row>
    <row r="175" spans="1:14" ht="13.8" x14ac:dyDescent="0.3">
      <c r="A175" s="134"/>
      <c r="B175" s="134"/>
      <c r="C175" s="374"/>
      <c r="D175" s="374"/>
      <c r="E175" s="374"/>
      <c r="F175" s="134"/>
      <c r="G175" s="376"/>
      <c r="H175" s="147"/>
    </row>
    <row r="176" spans="1:14" ht="13.8" x14ac:dyDescent="0.3">
      <c r="A176" s="134"/>
      <c r="B176" s="134"/>
      <c r="C176" s="374"/>
      <c r="D176" s="374"/>
      <c r="E176" s="374"/>
      <c r="F176" s="134"/>
      <c r="G176" s="376"/>
      <c r="H176" s="147"/>
    </row>
    <row r="177" spans="1:8" ht="13.8" x14ac:dyDescent="0.3">
      <c r="A177" s="134"/>
      <c r="B177" s="134"/>
      <c r="C177" s="374"/>
      <c r="D177" s="374"/>
      <c r="E177" s="374"/>
      <c r="F177" s="134"/>
      <c r="G177" s="376"/>
      <c r="H177" s="147"/>
    </row>
    <row r="178" spans="1:8" ht="13.8" x14ac:dyDescent="0.3">
      <c r="A178" s="134"/>
      <c r="B178" s="134"/>
      <c r="C178" s="374"/>
      <c r="D178" s="374"/>
      <c r="E178" s="374"/>
      <c r="F178" s="134"/>
      <c r="G178" s="376"/>
      <c r="H178" s="147"/>
    </row>
    <row r="179" spans="1:8" ht="13.8" x14ac:dyDescent="0.3">
      <c r="A179" s="134"/>
      <c r="B179" s="134"/>
      <c r="C179" s="374"/>
      <c r="D179" s="374"/>
      <c r="E179" s="374"/>
      <c r="F179" s="134"/>
      <c r="G179" s="376"/>
      <c r="H179" s="147"/>
    </row>
    <row r="180" spans="1:8" ht="13.8" x14ac:dyDescent="0.3">
      <c r="A180" s="134"/>
      <c r="B180" s="134"/>
      <c r="C180" s="374"/>
      <c r="D180" s="374"/>
      <c r="E180" s="374"/>
      <c r="F180" s="134"/>
      <c r="G180" s="376"/>
      <c r="H180" s="147"/>
    </row>
    <row r="181" spans="1:8" ht="13.8" x14ac:dyDescent="0.3">
      <c r="A181" s="134"/>
      <c r="B181" s="134"/>
      <c r="C181" s="374"/>
      <c r="D181" s="374"/>
      <c r="E181" s="374"/>
      <c r="F181" s="134"/>
      <c r="G181" s="376"/>
      <c r="H181" s="147"/>
    </row>
    <row r="182" spans="1:8" ht="13.8" x14ac:dyDescent="0.3">
      <c r="A182" s="147"/>
      <c r="B182" s="134"/>
      <c r="C182" s="374"/>
      <c r="D182" s="374"/>
      <c r="E182" s="374"/>
      <c r="F182" s="134"/>
      <c r="G182" s="376"/>
      <c r="H182" s="147"/>
    </row>
    <row r="183" spans="1:8" x14ac:dyDescent="0.25">
      <c r="A183" s="147"/>
      <c r="B183" s="147"/>
      <c r="C183" s="147"/>
      <c r="D183" s="147"/>
      <c r="E183" s="147"/>
      <c r="F183" s="147"/>
      <c r="G183" s="147"/>
      <c r="H183" s="147"/>
    </row>
    <row r="184" spans="1:8" x14ac:dyDescent="0.25">
      <c r="A184" s="147"/>
      <c r="B184" s="147"/>
      <c r="C184" s="147"/>
      <c r="D184" s="147"/>
      <c r="E184" s="147"/>
      <c r="F184" s="147"/>
      <c r="G184" s="147"/>
      <c r="H184" s="147"/>
    </row>
    <row r="185" spans="1:8" x14ac:dyDescent="0.25">
      <c r="A185" s="147"/>
      <c r="B185" s="147"/>
      <c r="C185" s="147"/>
      <c r="D185" s="147"/>
      <c r="E185" s="147"/>
      <c r="F185" s="147"/>
      <c r="G185" s="147"/>
      <c r="H185" s="147"/>
    </row>
  </sheetData>
  <phoneticPr fontId="0" type="noConversion"/>
  <pageMargins left="0.75" right="0.75" top="1" bottom="1" header="0.5" footer="0.5"/>
  <pageSetup paperSize="9" orientation="portrait" horizontalDpi="12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apas5"/>
  <dimension ref="B1:T68"/>
  <sheetViews>
    <sheetView workbookViewId="0">
      <selection activeCell="I52" sqref="I52"/>
    </sheetView>
  </sheetViews>
  <sheetFormatPr defaultRowHeight="13.2" x14ac:dyDescent="0.25"/>
  <cols>
    <col min="4" max="4" width="6.33203125" customWidth="1"/>
    <col min="5" max="5" width="6" customWidth="1"/>
    <col min="6" max="6" width="14.33203125" customWidth="1"/>
    <col min="9" max="9" width="9.109375" style="167"/>
    <col min="10" max="10" width="9.33203125" bestFit="1" customWidth="1"/>
    <col min="11" max="11" width="7.6640625" customWidth="1"/>
    <col min="14" max="16" width="9.5546875" bestFit="1" customWidth="1"/>
    <col min="17" max="17" width="16" customWidth="1"/>
    <col min="18" max="18" width="9.33203125" bestFit="1" customWidth="1"/>
  </cols>
  <sheetData>
    <row r="1" spans="2:20" ht="13.8" x14ac:dyDescent="0.3">
      <c r="B1" s="6"/>
      <c r="C1" s="6" t="s">
        <v>247</v>
      </c>
      <c r="D1" s="6"/>
      <c r="E1" s="6"/>
      <c r="F1" s="6" t="s">
        <v>187</v>
      </c>
    </row>
    <row r="2" spans="2:20" ht="13.8" x14ac:dyDescent="0.3">
      <c r="B2" s="6"/>
      <c r="C2" s="6"/>
      <c r="D2" s="6" t="s">
        <v>180</v>
      </c>
      <c r="E2" s="6"/>
      <c r="F2" s="6"/>
      <c r="K2" s="151"/>
      <c r="L2" s="151"/>
      <c r="M2" s="151"/>
      <c r="N2" s="151"/>
      <c r="O2" s="151"/>
      <c r="P2" s="151"/>
      <c r="Q2" s="151"/>
      <c r="R2" s="151"/>
      <c r="S2" s="151"/>
    </row>
    <row r="3" spans="2:20" ht="14.4" thickBot="1" x14ac:dyDescent="0.35">
      <c r="B3" s="6"/>
      <c r="C3" s="6"/>
      <c r="D3" s="6"/>
      <c r="E3" s="6"/>
      <c r="F3" s="6"/>
      <c r="K3" s="151"/>
      <c r="L3" s="151"/>
      <c r="M3" s="151"/>
      <c r="N3" s="151"/>
      <c r="O3" s="151"/>
      <c r="P3" s="151"/>
      <c r="Q3" s="151"/>
      <c r="R3" s="151"/>
      <c r="S3" s="151"/>
    </row>
    <row r="4" spans="2:20" ht="14.4" thickBot="1" x14ac:dyDescent="0.35">
      <c r="B4" s="27" t="s">
        <v>0</v>
      </c>
      <c r="C4" s="28" t="s">
        <v>1</v>
      </c>
      <c r="D4" s="28" t="s">
        <v>2</v>
      </c>
      <c r="E4" s="28" t="s">
        <v>3</v>
      </c>
      <c r="F4" s="33" t="s">
        <v>231</v>
      </c>
      <c r="G4" s="230" t="s">
        <v>95</v>
      </c>
      <c r="H4" s="230" t="s">
        <v>96</v>
      </c>
      <c r="I4" s="856" t="s">
        <v>73</v>
      </c>
      <c r="K4" s="148"/>
      <c r="L4" s="151"/>
      <c r="M4" s="983" t="s">
        <v>239</v>
      </c>
      <c r="N4" s="151"/>
      <c r="O4" s="151"/>
      <c r="P4" s="151"/>
      <c r="Q4" s="151"/>
      <c r="R4" s="151"/>
      <c r="S4" s="151"/>
    </row>
    <row r="5" spans="2:20" ht="57.6" thickBot="1" x14ac:dyDescent="0.3">
      <c r="B5" s="855"/>
      <c r="C5" s="162" t="s">
        <v>229</v>
      </c>
      <c r="D5" s="162"/>
      <c r="E5" s="162"/>
      <c r="F5" s="163" t="s">
        <v>10</v>
      </c>
      <c r="G5" s="228"/>
      <c r="H5" s="228"/>
      <c r="I5" s="857"/>
      <c r="K5" s="151"/>
      <c r="L5" s="860"/>
      <c r="M5" s="861" t="s">
        <v>122</v>
      </c>
      <c r="N5" s="862" t="s">
        <v>109</v>
      </c>
      <c r="O5" s="863" t="s">
        <v>142</v>
      </c>
      <c r="P5" s="688"/>
      <c r="Q5" s="151"/>
      <c r="R5" s="151"/>
      <c r="S5" s="151"/>
    </row>
    <row r="6" spans="2:20" ht="14.4" thickBot="1" x14ac:dyDescent="0.35">
      <c r="B6" s="741" t="s">
        <v>20</v>
      </c>
      <c r="C6" s="660">
        <f>'I trim'!B6</f>
        <v>21</v>
      </c>
      <c r="D6" s="660">
        <v>1</v>
      </c>
      <c r="E6" s="660">
        <v>1</v>
      </c>
      <c r="F6" s="952">
        <f>C6-D6+E6</f>
        <v>21</v>
      </c>
      <c r="G6" s="953">
        <v>21</v>
      </c>
      <c r="H6" s="957"/>
      <c r="I6" s="858">
        <f t="shared" ref="I6:I25" si="0">(G6*100)/F6</f>
        <v>100</v>
      </c>
      <c r="K6" s="151"/>
      <c r="L6" s="864" t="s">
        <v>214</v>
      </c>
      <c r="M6" s="865">
        <f>('palI-II-III'!C4+'palI-II-III'!H4+'palI-II-III'!M4)/3</f>
        <v>97.812293792193273</v>
      </c>
      <c r="N6" s="865">
        <f>('palI-II-III'!E4+'palI-II-III'!J4+'palI-II-III'!O4)/3</f>
        <v>66.222526775290603</v>
      </c>
      <c r="O6" s="866">
        <f>J47</f>
        <v>2.5252525252525251</v>
      </c>
      <c r="P6" s="151"/>
      <c r="Q6" s="983"/>
      <c r="R6" s="983"/>
      <c r="S6" s="983"/>
      <c r="T6" s="983"/>
    </row>
    <row r="7" spans="2:20" ht="14.4" thickBot="1" x14ac:dyDescent="0.35">
      <c r="B7" s="742" t="s">
        <v>21</v>
      </c>
      <c r="C7" s="660">
        <f>'I trim'!B7</f>
        <v>21</v>
      </c>
      <c r="D7" s="660"/>
      <c r="E7" s="660"/>
      <c r="F7" s="952">
        <f>C7-D7+E7</f>
        <v>21</v>
      </c>
      <c r="G7" s="951">
        <v>21</v>
      </c>
      <c r="H7" s="958"/>
      <c r="I7" s="858">
        <f t="shared" si="0"/>
        <v>100</v>
      </c>
      <c r="K7" s="151"/>
      <c r="L7" s="864" t="s">
        <v>215</v>
      </c>
      <c r="M7" s="865">
        <f>('palI-II-III'!C5+'palI-II-III'!H5+'palI-II-III'!M5)/3</f>
        <v>89.56435643564356</v>
      </c>
      <c r="N7" s="865">
        <f>('palI-II-III'!E5+'palI-II-III'!J5+'palI-II-III'!O5)/3</f>
        <v>47.369636963696372</v>
      </c>
      <c r="O7" s="866">
        <f>J25</f>
        <v>2.5</v>
      </c>
      <c r="P7" s="151"/>
      <c r="Q7" s="985"/>
      <c r="R7" s="151"/>
      <c r="S7" s="151"/>
    </row>
    <row r="8" spans="2:20" ht="14.4" thickBot="1" x14ac:dyDescent="0.35">
      <c r="B8" s="742"/>
      <c r="C8" s="660"/>
      <c r="D8" s="660"/>
      <c r="E8" s="660"/>
      <c r="F8" s="50"/>
      <c r="G8" s="951"/>
      <c r="H8" s="958"/>
      <c r="I8" s="858"/>
      <c r="K8" s="151"/>
      <c r="L8" s="867" t="s">
        <v>216</v>
      </c>
      <c r="M8" s="868">
        <f>(M6+M7)/2</f>
        <v>93.68832511391841</v>
      </c>
      <c r="N8" s="868">
        <f>(N6+N7)/2</f>
        <v>56.796081869493491</v>
      </c>
      <c r="O8" s="869">
        <f>(O6+O7)/2</f>
        <v>2.5126262626262625</v>
      </c>
      <c r="P8" s="151"/>
      <c r="Q8" s="985"/>
      <c r="R8" s="151"/>
      <c r="S8" s="151"/>
    </row>
    <row r="9" spans="2:20" ht="14.4" thickBot="1" x14ac:dyDescent="0.35">
      <c r="B9" s="743" t="s">
        <v>24</v>
      </c>
      <c r="C9" s="3">
        <f>SUM(C6:C8)</f>
        <v>42</v>
      </c>
      <c r="D9" s="3">
        <f>SUM(D6:D8)</f>
        <v>1</v>
      </c>
      <c r="E9" s="3">
        <f>SUM(E6:E8)</f>
        <v>1</v>
      </c>
      <c r="F9" s="969">
        <v>42</v>
      </c>
      <c r="G9" s="2">
        <f>SUM(G6:G8)</f>
        <v>42</v>
      </c>
      <c r="H9" s="4">
        <f>SUM(H6:H8)</f>
        <v>0</v>
      </c>
      <c r="I9" s="859">
        <f t="shared" si="0"/>
        <v>100</v>
      </c>
      <c r="K9" s="151"/>
      <c r="L9" s="151"/>
      <c r="M9" s="151"/>
      <c r="N9" s="151"/>
      <c r="O9" s="151"/>
      <c r="P9" s="151"/>
      <c r="Q9" s="151"/>
      <c r="R9" s="151"/>
      <c r="S9" s="151"/>
    </row>
    <row r="10" spans="2:20" ht="14.4" thickBot="1" x14ac:dyDescent="0.35">
      <c r="B10" s="742" t="s">
        <v>25</v>
      </c>
      <c r="C10" s="660">
        <v>24</v>
      </c>
      <c r="D10" s="1">
        <v>1</v>
      </c>
      <c r="E10" s="1">
        <v>1</v>
      </c>
      <c r="F10" s="952">
        <f t="shared" ref="F10:F11" si="1">C10-D10+E10</f>
        <v>24</v>
      </c>
      <c r="G10" s="954">
        <v>24</v>
      </c>
      <c r="H10" s="955"/>
      <c r="I10" s="858">
        <f t="shared" si="0"/>
        <v>100</v>
      </c>
      <c r="K10" s="151"/>
      <c r="L10" s="151"/>
      <c r="M10" s="151"/>
      <c r="N10" s="151"/>
      <c r="O10" s="151"/>
      <c r="P10" s="151"/>
      <c r="Q10" s="151"/>
      <c r="R10" s="151"/>
      <c r="S10" s="151"/>
    </row>
    <row r="11" spans="2:20" ht="14.4" thickBot="1" x14ac:dyDescent="0.35">
      <c r="B11" s="742" t="s">
        <v>26</v>
      </c>
      <c r="C11" s="660">
        <f>'I trim'!B12</f>
        <v>28</v>
      </c>
      <c r="D11" s="1">
        <v>1</v>
      </c>
      <c r="E11" s="1"/>
      <c r="F11" s="952">
        <f t="shared" si="1"/>
        <v>27</v>
      </c>
      <c r="G11" s="951">
        <v>27</v>
      </c>
      <c r="H11" s="955"/>
      <c r="I11" s="858">
        <f t="shared" si="0"/>
        <v>100</v>
      </c>
      <c r="K11" s="151"/>
      <c r="L11" s="151"/>
      <c r="M11" s="151"/>
      <c r="N11" s="151"/>
      <c r="O11" s="151"/>
      <c r="P11" s="151"/>
      <c r="Q11" s="151"/>
      <c r="R11" s="151"/>
      <c r="S11" s="151"/>
    </row>
    <row r="12" spans="2:20" ht="14.4" thickBot="1" x14ac:dyDescent="0.35">
      <c r="B12" s="742"/>
      <c r="C12" s="660"/>
      <c r="D12" s="1"/>
      <c r="E12" s="1"/>
      <c r="F12" s="50"/>
      <c r="G12" s="951"/>
      <c r="H12" s="955"/>
      <c r="I12" s="858"/>
      <c r="K12" s="151"/>
      <c r="L12" s="151"/>
      <c r="M12" s="151"/>
      <c r="N12" s="151"/>
      <c r="O12" s="151"/>
      <c r="P12" s="151"/>
      <c r="Q12" s="151"/>
      <c r="R12" s="151"/>
      <c r="S12" s="151"/>
    </row>
    <row r="13" spans="2:20" ht="14.4" thickBot="1" x14ac:dyDescent="0.35">
      <c r="B13" s="742"/>
      <c r="C13" s="660"/>
      <c r="D13" s="1"/>
      <c r="E13" s="1"/>
      <c r="F13" s="50"/>
      <c r="G13" s="951"/>
      <c r="H13" s="955"/>
      <c r="I13" s="858"/>
      <c r="K13" s="151"/>
      <c r="L13" s="151"/>
      <c r="M13" s="151"/>
      <c r="N13" s="151"/>
      <c r="O13" s="151"/>
      <c r="P13" s="151"/>
      <c r="Q13" s="151"/>
      <c r="R13" s="151"/>
      <c r="S13" s="151"/>
    </row>
    <row r="14" spans="2:20" ht="14.4" thickBot="1" x14ac:dyDescent="0.35">
      <c r="B14" s="743" t="s">
        <v>30</v>
      </c>
      <c r="C14" s="3">
        <f>SUM(C10:C13)</f>
        <v>52</v>
      </c>
      <c r="D14" s="3">
        <f>SUM(D10:D13)</f>
        <v>2</v>
      </c>
      <c r="E14" s="3">
        <f>SUM(E10:E13)</f>
        <v>1</v>
      </c>
      <c r="F14" s="969">
        <v>51</v>
      </c>
      <c r="G14" s="2">
        <f>SUM(G10:G13)</f>
        <v>51</v>
      </c>
      <c r="H14" s="2">
        <f>SUM(H10:H13)</f>
        <v>0</v>
      </c>
      <c r="I14" s="858">
        <f t="shared" si="0"/>
        <v>100</v>
      </c>
      <c r="K14" s="151"/>
      <c r="L14" s="151"/>
      <c r="M14" s="151"/>
      <c r="N14" s="151"/>
      <c r="O14" s="151"/>
      <c r="P14" s="151"/>
      <c r="Q14" s="151"/>
      <c r="R14" s="151"/>
      <c r="S14" s="151"/>
    </row>
    <row r="15" spans="2:20" ht="14.4" thickBot="1" x14ac:dyDescent="0.35">
      <c r="B15" s="742" t="s">
        <v>29</v>
      </c>
      <c r="C15" s="660">
        <v>28</v>
      </c>
      <c r="D15" s="1">
        <v>2</v>
      </c>
      <c r="E15" s="1"/>
      <c r="F15" s="952">
        <f t="shared" ref="F15:F16" si="2">C15-D15+E15</f>
        <v>26</v>
      </c>
      <c r="G15" s="951">
        <v>25</v>
      </c>
      <c r="H15" s="955"/>
      <c r="I15" s="858">
        <f t="shared" si="0"/>
        <v>96.15384615384616</v>
      </c>
      <c r="K15" s="151"/>
      <c r="L15" s="151"/>
      <c r="M15" s="151"/>
      <c r="N15" s="151"/>
      <c r="O15" s="151"/>
      <c r="P15" s="151"/>
      <c r="Q15" s="151"/>
      <c r="R15" s="151"/>
      <c r="S15" s="151"/>
    </row>
    <row r="16" spans="2:20" ht="14.4" thickBot="1" x14ac:dyDescent="0.35">
      <c r="B16" s="742" t="s">
        <v>31</v>
      </c>
      <c r="C16" s="660">
        <v>27</v>
      </c>
      <c r="D16" s="1">
        <v>1</v>
      </c>
      <c r="E16" s="1"/>
      <c r="F16" s="952">
        <f t="shared" si="2"/>
        <v>26</v>
      </c>
      <c r="G16" s="951">
        <v>24</v>
      </c>
      <c r="H16" s="955">
        <v>1</v>
      </c>
      <c r="I16" s="858">
        <f t="shared" si="0"/>
        <v>92.307692307692307</v>
      </c>
      <c r="J16" s="984"/>
      <c r="K16" s="983"/>
      <c r="L16" s="983"/>
      <c r="M16" s="983"/>
      <c r="N16" s="151"/>
      <c r="O16" s="151"/>
      <c r="P16" s="151"/>
      <c r="Q16" s="151"/>
      <c r="R16" s="151"/>
      <c r="S16" s="151"/>
    </row>
    <row r="17" spans="2:19" ht="14.4" thickBot="1" x14ac:dyDescent="0.35">
      <c r="B17" s="742" t="s">
        <v>32</v>
      </c>
      <c r="C17" s="660"/>
      <c r="D17" s="1"/>
      <c r="E17" s="1"/>
      <c r="F17" s="50"/>
      <c r="G17" s="951"/>
      <c r="H17" s="955"/>
      <c r="I17" s="858"/>
      <c r="K17" s="151"/>
      <c r="L17" s="151"/>
      <c r="M17" s="151"/>
      <c r="N17" s="151"/>
      <c r="O17" s="151"/>
      <c r="P17" s="151"/>
      <c r="Q17" s="151"/>
      <c r="R17" s="151"/>
      <c r="S17" s="151"/>
    </row>
    <row r="18" spans="2:19" ht="14.4" thickBot="1" x14ac:dyDescent="0.35">
      <c r="B18" s="742"/>
      <c r="C18" s="660"/>
      <c r="D18" s="1"/>
      <c r="E18" s="1"/>
      <c r="F18" s="50"/>
      <c r="G18" s="951"/>
      <c r="H18" s="955"/>
      <c r="I18" s="858"/>
      <c r="K18" s="151"/>
      <c r="L18" s="151"/>
      <c r="M18" s="151"/>
      <c r="N18" s="151"/>
      <c r="O18" s="151"/>
      <c r="P18" s="151"/>
      <c r="Q18" s="151"/>
      <c r="R18" s="151"/>
      <c r="S18" s="151"/>
    </row>
    <row r="19" spans="2:19" ht="14.4" thickBot="1" x14ac:dyDescent="0.35">
      <c r="B19" s="743" t="s">
        <v>37</v>
      </c>
      <c r="C19" s="3">
        <f>SUM(C15:C18)</f>
        <v>55</v>
      </c>
      <c r="D19" s="3">
        <f>SUM(D15:D18)</f>
        <v>3</v>
      </c>
      <c r="E19" s="3">
        <f>SUM(E15:E18)</f>
        <v>0</v>
      </c>
      <c r="F19" s="969">
        <v>52</v>
      </c>
      <c r="G19" s="2">
        <f>SUM(G15:G18)</f>
        <v>49</v>
      </c>
      <c r="H19" s="2">
        <f>SUM(H15:H18)</f>
        <v>1</v>
      </c>
      <c r="I19" s="858">
        <f t="shared" si="0"/>
        <v>94.230769230769226</v>
      </c>
      <c r="K19" s="151"/>
      <c r="L19" s="151"/>
      <c r="M19" s="151"/>
      <c r="N19" s="151"/>
      <c r="O19" s="151"/>
      <c r="P19" s="151"/>
      <c r="Q19" s="151"/>
      <c r="R19" s="151"/>
      <c r="S19" s="151"/>
    </row>
    <row r="20" spans="2:19" ht="14.4" thickBot="1" x14ac:dyDescent="0.35">
      <c r="B20" s="742" t="s">
        <v>35</v>
      </c>
      <c r="C20" s="660">
        <f>'I trim'!B21</f>
        <v>27</v>
      </c>
      <c r="D20" s="1"/>
      <c r="E20" s="1"/>
      <c r="F20" s="952">
        <f t="shared" ref="F20:F21" si="3">C20-D20+E20</f>
        <v>27</v>
      </c>
      <c r="G20" s="954">
        <v>26</v>
      </c>
      <c r="H20" s="956"/>
      <c r="I20" s="858">
        <f t="shared" si="0"/>
        <v>96.296296296296291</v>
      </c>
      <c r="K20" s="151"/>
      <c r="L20" s="151"/>
      <c r="M20" s="151"/>
      <c r="N20" s="151"/>
      <c r="O20" s="151"/>
      <c r="P20" s="151"/>
      <c r="Q20" s="151"/>
      <c r="R20" s="151"/>
      <c r="S20" s="151"/>
    </row>
    <row r="21" spans="2:19" ht="14.4" thickBot="1" x14ac:dyDescent="0.35">
      <c r="B21" s="742" t="s">
        <v>36</v>
      </c>
      <c r="C21" s="660">
        <f>'I trim'!B22</f>
        <v>27</v>
      </c>
      <c r="D21" s="1">
        <v>1</v>
      </c>
      <c r="E21" s="1">
        <v>2</v>
      </c>
      <c r="F21" s="952">
        <f t="shared" si="3"/>
        <v>28</v>
      </c>
      <c r="G21" s="951">
        <v>27</v>
      </c>
      <c r="H21" s="955"/>
      <c r="I21" s="858">
        <f t="shared" si="0"/>
        <v>96.428571428571431</v>
      </c>
      <c r="J21" s="984"/>
      <c r="K21" s="983"/>
      <c r="L21" s="983"/>
      <c r="M21" s="151"/>
      <c r="N21" s="151"/>
      <c r="O21" s="151"/>
      <c r="P21" s="151"/>
      <c r="Q21" s="151"/>
      <c r="R21" s="151"/>
      <c r="S21" s="151"/>
    </row>
    <row r="22" spans="2:19" ht="14.4" thickBot="1" x14ac:dyDescent="0.35">
      <c r="B22" s="742" t="s">
        <v>38</v>
      </c>
      <c r="C22" s="10"/>
      <c r="D22" s="1"/>
      <c r="E22" s="1"/>
      <c r="F22" s="50"/>
      <c r="G22" s="951"/>
      <c r="H22" s="955"/>
      <c r="I22" s="858">
        <v>0</v>
      </c>
      <c r="K22" s="151"/>
      <c r="L22" s="151"/>
      <c r="M22" s="151"/>
      <c r="N22" s="151"/>
      <c r="O22" s="151"/>
      <c r="P22" s="151"/>
      <c r="Q22" s="151"/>
      <c r="R22" s="151"/>
      <c r="S22" s="151"/>
    </row>
    <row r="23" spans="2:19" ht="14.4" thickBot="1" x14ac:dyDescent="0.35">
      <c r="B23" s="742"/>
      <c r="C23" s="10"/>
      <c r="D23" s="1"/>
      <c r="E23" s="1"/>
      <c r="F23" s="50"/>
      <c r="G23" s="951"/>
      <c r="H23" s="955"/>
      <c r="I23" s="858"/>
      <c r="K23" s="151"/>
      <c r="L23" s="151"/>
      <c r="M23" s="151"/>
      <c r="N23" s="151"/>
      <c r="O23" s="151"/>
      <c r="P23" s="151"/>
      <c r="Q23" s="151"/>
      <c r="R23" s="151"/>
      <c r="S23" s="151"/>
    </row>
    <row r="24" spans="2:19" ht="14.4" thickBot="1" x14ac:dyDescent="0.35">
      <c r="B24" s="19" t="s">
        <v>37</v>
      </c>
      <c r="C24" s="3">
        <f>SUM(C20:C23)</f>
        <v>54</v>
      </c>
      <c r="D24" s="3">
        <f>SUM(D20:D23)</f>
        <v>1</v>
      </c>
      <c r="E24" s="3">
        <f>SUM(E20:E23)</f>
        <v>2</v>
      </c>
      <c r="F24" s="969">
        <v>54</v>
      </c>
      <c r="G24" s="2">
        <f>SUM(G20:G23)</f>
        <v>53</v>
      </c>
      <c r="H24" s="2">
        <f>SUM(H20:H23)</f>
        <v>0</v>
      </c>
      <c r="I24" s="234">
        <f t="shared" si="0"/>
        <v>98.148148148148152</v>
      </c>
      <c r="J24" t="s">
        <v>123</v>
      </c>
      <c r="K24" s="151"/>
      <c r="L24" s="151"/>
      <c r="M24" s="151"/>
      <c r="N24" s="151"/>
      <c r="O24" s="151"/>
      <c r="P24" s="151"/>
      <c r="Q24" s="151"/>
      <c r="R24" s="151"/>
      <c r="S24" s="151"/>
    </row>
    <row r="25" spans="2:19" s="619" customFormat="1" ht="16.2" thickBot="1" x14ac:dyDescent="0.35">
      <c r="B25" s="615" t="s">
        <v>40</v>
      </c>
      <c r="C25" s="616">
        <v>203</v>
      </c>
      <c r="D25" s="616">
        <f t="shared" ref="D25:H25" si="4">D9+D14+D19+D24</f>
        <v>7</v>
      </c>
      <c r="E25" s="616">
        <f t="shared" si="4"/>
        <v>4</v>
      </c>
      <c r="F25" s="616">
        <v>200</v>
      </c>
      <c r="G25" s="611">
        <f t="shared" si="4"/>
        <v>195</v>
      </c>
      <c r="H25" s="611">
        <f t="shared" si="4"/>
        <v>1</v>
      </c>
      <c r="I25" s="617">
        <f t="shared" si="0"/>
        <v>97.5</v>
      </c>
      <c r="J25" s="618">
        <f>100-I25</f>
        <v>2.5</v>
      </c>
      <c r="K25" s="689"/>
      <c r="L25" s="689"/>
      <c r="M25" s="151"/>
      <c r="N25" s="689"/>
      <c r="O25" s="689"/>
      <c r="P25" s="689"/>
      <c r="Q25" s="689"/>
      <c r="R25" s="689"/>
      <c r="S25" s="690"/>
    </row>
    <row r="26" spans="2:19" ht="13.8" x14ac:dyDescent="0.3">
      <c r="B26" s="6"/>
      <c r="C26" s="6"/>
      <c r="D26" s="6"/>
      <c r="E26" s="6"/>
      <c r="F26" s="6"/>
      <c r="K26" s="151"/>
      <c r="L26" s="691"/>
      <c r="M26" s="691"/>
      <c r="N26" s="687"/>
      <c r="O26" s="688"/>
      <c r="P26" s="688"/>
      <c r="Q26" s="151"/>
      <c r="R26" s="151"/>
      <c r="S26" s="151"/>
    </row>
    <row r="27" spans="2:19" ht="13.8" thickBot="1" x14ac:dyDescent="0.3">
      <c r="B27" s="8"/>
      <c r="C27" s="8"/>
      <c r="D27" s="8"/>
      <c r="E27" s="8"/>
      <c r="F27" s="8"/>
      <c r="K27" s="151"/>
      <c r="L27" s="691"/>
      <c r="M27" s="692"/>
      <c r="N27" s="693"/>
      <c r="O27" s="693"/>
      <c r="P27" s="693"/>
      <c r="Q27" s="693"/>
      <c r="R27" s="693"/>
      <c r="S27" s="151"/>
    </row>
    <row r="28" spans="2:19" ht="13.8" x14ac:dyDescent="0.3">
      <c r="B28" s="744" t="s">
        <v>0</v>
      </c>
      <c r="C28" s="60" t="s">
        <v>1</v>
      </c>
      <c r="D28" s="60" t="s">
        <v>2</v>
      </c>
      <c r="E28" s="60" t="s">
        <v>3</v>
      </c>
      <c r="F28" s="61" t="s">
        <v>151</v>
      </c>
      <c r="G28" s="230" t="s">
        <v>95</v>
      </c>
      <c r="H28" s="230" t="s">
        <v>96</v>
      </c>
      <c r="I28" s="231" t="s">
        <v>73</v>
      </c>
    </row>
    <row r="29" spans="2:19" ht="14.4" thickBot="1" x14ac:dyDescent="0.35">
      <c r="B29" s="745"/>
      <c r="C29" s="67" t="s">
        <v>230</v>
      </c>
      <c r="D29" s="67"/>
      <c r="E29" s="67"/>
      <c r="F29" s="68" t="s">
        <v>10</v>
      </c>
      <c r="G29" s="228"/>
      <c r="H29" s="228"/>
      <c r="I29" s="232"/>
    </row>
    <row r="30" spans="2:19" ht="13.8" x14ac:dyDescent="0.3">
      <c r="B30" s="850" t="s">
        <v>45</v>
      </c>
      <c r="C30" s="77">
        <v>23</v>
      </c>
      <c r="D30" s="77">
        <v>1</v>
      </c>
      <c r="E30" s="77">
        <v>2</v>
      </c>
      <c r="F30" s="582">
        <v>24</v>
      </c>
      <c r="G30" s="365">
        <v>22</v>
      </c>
      <c r="H30" s="957">
        <v>2</v>
      </c>
      <c r="I30" s="235">
        <f t="shared" ref="I30:I47" si="5">(G30*100)/F30</f>
        <v>91.666666666666671</v>
      </c>
    </row>
    <row r="31" spans="2:19" ht="13.8" x14ac:dyDescent="0.3">
      <c r="B31" s="851" t="s">
        <v>46</v>
      </c>
      <c r="C31" s="1">
        <v>24</v>
      </c>
      <c r="D31" s="1">
        <v>1</v>
      </c>
      <c r="E31" s="1">
        <v>1</v>
      </c>
      <c r="F31" s="576">
        <v>24</v>
      </c>
      <c r="G31" s="210">
        <v>22</v>
      </c>
      <c r="H31" s="958">
        <v>2</v>
      </c>
      <c r="I31" s="583">
        <f t="shared" si="5"/>
        <v>91.666666666666671</v>
      </c>
    </row>
    <row r="32" spans="2:19" ht="13.8" x14ac:dyDescent="0.3">
      <c r="B32" s="851" t="s">
        <v>47</v>
      </c>
      <c r="C32" s="1"/>
      <c r="D32" s="1"/>
      <c r="E32" s="1"/>
      <c r="F32" s="576"/>
      <c r="G32" s="210"/>
      <c r="H32" s="958"/>
      <c r="I32" s="583"/>
    </row>
    <row r="33" spans="2:10" ht="13.8" x14ac:dyDescent="0.3">
      <c r="B33" s="852" t="s">
        <v>48</v>
      </c>
      <c r="C33" s="577">
        <f>SUM(C30:C32)</f>
        <v>47</v>
      </c>
      <c r="D33" s="577">
        <f>SUM(D29:D32)</f>
        <v>2</v>
      </c>
      <c r="E33" s="577">
        <f>SUM(E29:E32)</f>
        <v>3</v>
      </c>
      <c r="F33" s="577">
        <f>SUM(F30:F32)</f>
        <v>48</v>
      </c>
      <c r="G33" s="577">
        <f>SUM(G30:G32)</f>
        <v>44</v>
      </c>
      <c r="H33" s="959">
        <f>SUM(H30:H32)</f>
        <v>4</v>
      </c>
      <c r="I33" s="578">
        <f t="shared" si="5"/>
        <v>91.666666666666671</v>
      </c>
    </row>
    <row r="34" spans="2:10" s="166" customFormat="1" ht="13.8" x14ac:dyDescent="0.3">
      <c r="B34" s="851" t="s">
        <v>49</v>
      </c>
      <c r="C34" s="1">
        <v>16</v>
      </c>
      <c r="D34" s="1"/>
      <c r="E34" s="1"/>
      <c r="F34" s="576">
        <v>16</v>
      </c>
      <c r="G34" s="210">
        <v>16</v>
      </c>
      <c r="H34" s="958"/>
      <c r="I34" s="583">
        <f t="shared" si="5"/>
        <v>100</v>
      </c>
    </row>
    <row r="35" spans="2:10" ht="13.8" x14ac:dyDescent="0.3">
      <c r="B35" s="851" t="s">
        <v>50</v>
      </c>
      <c r="C35" s="1">
        <v>17</v>
      </c>
      <c r="D35" s="1"/>
      <c r="E35" s="1">
        <v>1</v>
      </c>
      <c r="F35" s="576">
        <v>18</v>
      </c>
      <c r="G35" s="210">
        <v>18</v>
      </c>
      <c r="H35" s="958"/>
      <c r="I35" s="583">
        <f t="shared" si="5"/>
        <v>100</v>
      </c>
    </row>
    <row r="36" spans="2:10" ht="13.8" x14ac:dyDescent="0.3">
      <c r="B36" s="851" t="s">
        <v>51</v>
      </c>
      <c r="C36" s="1">
        <v>18</v>
      </c>
      <c r="D36" s="1"/>
      <c r="E36" s="1"/>
      <c r="F36" s="576">
        <v>18</v>
      </c>
      <c r="G36" s="210">
        <v>18</v>
      </c>
      <c r="H36" s="958"/>
      <c r="I36" s="583">
        <v>100</v>
      </c>
    </row>
    <row r="37" spans="2:10" ht="13.8" x14ac:dyDescent="0.3">
      <c r="B37" s="851"/>
      <c r="C37" s="1"/>
      <c r="D37" s="1"/>
      <c r="E37" s="1"/>
      <c r="F37" s="576"/>
      <c r="G37" s="210"/>
      <c r="H37" s="958"/>
      <c r="I37" s="583"/>
    </row>
    <row r="38" spans="2:10" s="166" customFormat="1" ht="13.8" x14ac:dyDescent="0.3">
      <c r="B38" s="752" t="s">
        <v>52</v>
      </c>
      <c r="C38" s="3">
        <f>SUM(C34:C37)</f>
        <v>51</v>
      </c>
      <c r="D38" s="3">
        <f>SUM(D35:D37)</f>
        <v>0</v>
      </c>
      <c r="E38" s="3">
        <v>1</v>
      </c>
      <c r="F38" s="579">
        <v>52</v>
      </c>
      <c r="G38" s="580">
        <f>SUM(G34:G37)</f>
        <v>52</v>
      </c>
      <c r="H38" s="960">
        <f>SUM(H34:H37)</f>
        <v>0</v>
      </c>
      <c r="I38" s="584">
        <f t="shared" si="5"/>
        <v>100</v>
      </c>
    </row>
    <row r="39" spans="2:10" ht="13.8" x14ac:dyDescent="0.3">
      <c r="B39" s="851" t="s">
        <v>53</v>
      </c>
      <c r="C39" s="79">
        <v>25</v>
      </c>
      <c r="D39" s="1"/>
      <c r="E39" s="1"/>
      <c r="F39" s="576">
        <v>25</v>
      </c>
      <c r="G39" s="210">
        <v>25</v>
      </c>
      <c r="H39" s="958"/>
      <c r="I39" s="583">
        <f t="shared" si="5"/>
        <v>100</v>
      </c>
    </row>
    <row r="40" spans="2:10" ht="13.8" x14ac:dyDescent="0.3">
      <c r="B40" s="851" t="s">
        <v>54</v>
      </c>
      <c r="C40" s="79">
        <v>18</v>
      </c>
      <c r="D40" s="1">
        <v>1</v>
      </c>
      <c r="E40" s="1">
        <v>1</v>
      </c>
      <c r="F40" s="576">
        <v>18</v>
      </c>
      <c r="G40" s="210">
        <v>18</v>
      </c>
      <c r="H40" s="958"/>
      <c r="I40" s="583">
        <f t="shared" si="5"/>
        <v>100</v>
      </c>
    </row>
    <row r="41" spans="2:10" ht="13.8" x14ac:dyDescent="0.3">
      <c r="B41" s="851" t="s">
        <v>55</v>
      </c>
      <c r="C41" s="79"/>
      <c r="D41" s="1"/>
      <c r="E41" s="1"/>
      <c r="F41" s="576"/>
      <c r="G41" s="210"/>
      <c r="H41" s="958"/>
      <c r="I41" s="583"/>
    </row>
    <row r="42" spans="2:10" s="166" customFormat="1" ht="13.8" x14ac:dyDescent="0.3">
      <c r="B42" s="752" t="s">
        <v>56</v>
      </c>
      <c r="C42" s="3">
        <f t="shared" ref="C42:H42" si="6">SUM(C39:C41)</f>
        <v>43</v>
      </c>
      <c r="D42" s="3">
        <f t="shared" si="6"/>
        <v>1</v>
      </c>
      <c r="E42" s="3">
        <f t="shared" si="6"/>
        <v>1</v>
      </c>
      <c r="F42" s="579">
        <f t="shared" si="6"/>
        <v>43</v>
      </c>
      <c r="G42" s="580">
        <f t="shared" si="6"/>
        <v>43</v>
      </c>
      <c r="H42" s="960">
        <f t="shared" si="6"/>
        <v>0</v>
      </c>
      <c r="I42" s="584">
        <f t="shared" si="5"/>
        <v>100</v>
      </c>
    </row>
    <row r="43" spans="2:10" ht="13.8" x14ac:dyDescent="0.3">
      <c r="B43" s="851" t="s">
        <v>57</v>
      </c>
      <c r="C43" s="832">
        <v>19</v>
      </c>
      <c r="D43" s="832">
        <v>1</v>
      </c>
      <c r="E43" s="832"/>
      <c r="F43" s="853">
        <v>18</v>
      </c>
      <c r="G43" s="854">
        <v>17</v>
      </c>
      <c r="H43" s="961">
        <v>1</v>
      </c>
      <c r="I43" s="583">
        <f t="shared" si="5"/>
        <v>94.444444444444443</v>
      </c>
    </row>
    <row r="44" spans="2:10" ht="13.8" x14ac:dyDescent="0.3">
      <c r="B44" s="851" t="s">
        <v>58</v>
      </c>
      <c r="C44" s="832">
        <v>20</v>
      </c>
      <c r="D44" s="832"/>
      <c r="E44" s="832"/>
      <c r="F44" s="853">
        <v>20</v>
      </c>
      <c r="G44" s="854">
        <v>20</v>
      </c>
      <c r="H44" s="961"/>
      <c r="I44" s="583">
        <f t="shared" si="5"/>
        <v>100</v>
      </c>
    </row>
    <row r="45" spans="2:10" ht="13.8" x14ac:dyDescent="0.3">
      <c r="B45" s="851" t="s">
        <v>59</v>
      </c>
      <c r="C45" s="832">
        <v>18</v>
      </c>
      <c r="D45" s="832">
        <v>1</v>
      </c>
      <c r="E45" s="832"/>
      <c r="F45" s="853">
        <v>17</v>
      </c>
      <c r="G45" s="854">
        <v>17</v>
      </c>
      <c r="H45" s="961"/>
      <c r="I45" s="583">
        <v>100</v>
      </c>
    </row>
    <row r="46" spans="2:10" s="166" customFormat="1" ht="13.8" x14ac:dyDescent="0.3">
      <c r="B46" s="2" t="s">
        <v>60</v>
      </c>
      <c r="C46" s="579">
        <f t="shared" ref="C46:H46" si="7">SUM(C43:C45)</f>
        <v>57</v>
      </c>
      <c r="D46" s="579">
        <f t="shared" si="7"/>
        <v>2</v>
      </c>
      <c r="E46" s="579">
        <f t="shared" si="7"/>
        <v>0</v>
      </c>
      <c r="F46" s="579">
        <f t="shared" si="7"/>
        <v>55</v>
      </c>
      <c r="G46" s="579">
        <f t="shared" si="7"/>
        <v>54</v>
      </c>
      <c r="H46" s="581">
        <f t="shared" si="7"/>
        <v>1</v>
      </c>
      <c r="I46" s="583">
        <f t="shared" si="5"/>
        <v>98.181818181818187</v>
      </c>
      <c r="J46" s="166" t="s">
        <v>150</v>
      </c>
    </row>
    <row r="47" spans="2:10" s="166" customFormat="1" ht="16.2" thickBot="1" x14ac:dyDescent="0.35">
      <c r="B47" s="612" t="s">
        <v>61</v>
      </c>
      <c r="C47" s="611">
        <f t="shared" ref="C47:H47" si="8">C33+C38+C42+C46</f>
        <v>198</v>
      </c>
      <c r="D47" s="611">
        <f t="shared" si="8"/>
        <v>5</v>
      </c>
      <c r="E47" s="611">
        <f t="shared" si="8"/>
        <v>5</v>
      </c>
      <c r="F47" s="611">
        <f t="shared" si="8"/>
        <v>198</v>
      </c>
      <c r="G47" s="611">
        <f t="shared" si="8"/>
        <v>193</v>
      </c>
      <c r="H47" s="611">
        <f t="shared" si="8"/>
        <v>5</v>
      </c>
      <c r="I47" s="613">
        <f t="shared" si="5"/>
        <v>97.474747474747474</v>
      </c>
      <c r="J47" s="614">
        <f>(H47*100)/F47</f>
        <v>2.5252525252525251</v>
      </c>
    </row>
    <row r="48" spans="2:10" x14ac:dyDescent="0.25">
      <c r="B48" s="304"/>
      <c r="C48" s="304"/>
      <c r="D48" s="304"/>
      <c r="E48" s="304"/>
      <c r="F48" s="620" t="s">
        <v>189</v>
      </c>
      <c r="G48" s="621"/>
      <c r="H48" s="621">
        <v>5</v>
      </c>
      <c r="I48" s="195"/>
      <c r="J48" s="151"/>
    </row>
    <row r="49" spans="2:10" ht="13.8" x14ac:dyDescent="0.3">
      <c r="B49" s="136"/>
      <c r="C49" s="136"/>
      <c r="D49" s="136"/>
      <c r="E49" s="136"/>
      <c r="F49" s="136"/>
      <c r="G49" s="148"/>
      <c r="H49" s="148"/>
      <c r="I49" s="136"/>
      <c r="J49" s="151"/>
    </row>
    <row r="50" spans="2:10" ht="13.8" x14ac:dyDescent="0.3">
      <c r="B50" s="136"/>
      <c r="C50" s="136"/>
      <c r="D50" s="136"/>
      <c r="E50" s="136"/>
      <c r="F50" s="136"/>
      <c r="G50" s="151"/>
      <c r="H50" s="151"/>
      <c r="I50" s="195"/>
      <c r="J50" s="151"/>
    </row>
    <row r="51" spans="2:10" ht="13.8" x14ac:dyDescent="0.3">
      <c r="B51" s="136"/>
      <c r="C51" s="542"/>
      <c r="D51" s="542"/>
      <c r="E51" s="542"/>
      <c r="F51" s="266"/>
      <c r="G51" s="151"/>
      <c r="H51" s="151"/>
      <c r="I51" s="574"/>
      <c r="J51" s="151"/>
    </row>
    <row r="52" spans="2:10" ht="13.8" x14ac:dyDescent="0.3">
      <c r="B52" s="136"/>
      <c r="C52" s="542"/>
      <c r="D52" s="542"/>
      <c r="E52" s="542"/>
      <c r="F52" s="266"/>
      <c r="G52" s="151"/>
      <c r="H52" s="151"/>
      <c r="I52" s="574"/>
      <c r="J52" s="151"/>
    </row>
    <row r="53" spans="2:10" ht="13.8" x14ac:dyDescent="0.3">
      <c r="B53" s="136"/>
      <c r="C53" s="542"/>
      <c r="D53" s="542"/>
      <c r="E53" s="542"/>
      <c r="F53" s="266"/>
      <c r="G53" s="151"/>
      <c r="H53" s="151"/>
      <c r="I53" s="574"/>
      <c r="J53" s="151"/>
    </row>
    <row r="54" spans="2:10" ht="13.8" x14ac:dyDescent="0.3">
      <c r="B54" s="136"/>
      <c r="C54" s="542"/>
      <c r="D54" s="542"/>
      <c r="E54" s="542"/>
      <c r="F54" s="266"/>
      <c r="G54" s="151"/>
      <c r="H54" s="151"/>
      <c r="I54" s="574"/>
      <c r="J54" s="151"/>
    </row>
    <row r="55" spans="2:10" s="166" customFormat="1" ht="13.8" x14ac:dyDescent="0.3">
      <c r="B55" s="165"/>
      <c r="C55" s="165"/>
      <c r="D55" s="165"/>
      <c r="E55" s="165"/>
      <c r="F55" s="266"/>
      <c r="G55" s="203"/>
      <c r="H55" s="203"/>
      <c r="I55" s="575"/>
      <c r="J55" s="203"/>
    </row>
    <row r="56" spans="2:10" x14ac:dyDescent="0.25">
      <c r="B56" s="151"/>
      <c r="C56" s="151"/>
      <c r="D56" s="151"/>
      <c r="E56" s="151"/>
      <c r="F56" s="151"/>
      <c r="G56" s="151"/>
      <c r="H56" s="151"/>
      <c r="I56" s="195"/>
      <c r="J56" s="151"/>
    </row>
    <row r="57" spans="2:10" ht="13.8" x14ac:dyDescent="0.3">
      <c r="B57" s="136"/>
      <c r="C57" s="136"/>
      <c r="D57" s="136"/>
      <c r="E57" s="136"/>
      <c r="F57" s="136"/>
      <c r="G57" s="148"/>
      <c r="H57" s="148"/>
      <c r="I57" s="136"/>
      <c r="J57" s="151"/>
    </row>
    <row r="58" spans="2:10" ht="13.8" x14ac:dyDescent="0.3">
      <c r="B58" s="136"/>
      <c r="C58" s="136"/>
      <c r="D58" s="136"/>
      <c r="E58" s="136"/>
      <c r="F58" s="136"/>
      <c r="G58" s="151"/>
      <c r="H58" s="151"/>
      <c r="I58" s="195"/>
      <c r="J58" s="151"/>
    </row>
    <row r="59" spans="2:10" ht="13.8" x14ac:dyDescent="0.3">
      <c r="B59" s="136"/>
      <c r="C59" s="542"/>
      <c r="D59" s="542"/>
      <c r="E59" s="542"/>
      <c r="F59" s="266"/>
      <c r="G59" s="151"/>
      <c r="H59" s="151"/>
      <c r="I59" s="574"/>
      <c r="J59" s="151"/>
    </row>
    <row r="60" spans="2:10" ht="13.8" x14ac:dyDescent="0.3">
      <c r="B60" s="136"/>
      <c r="C60" s="542"/>
      <c r="D60" s="542"/>
      <c r="E60" s="542"/>
      <c r="F60" s="266"/>
      <c r="G60" s="151"/>
      <c r="H60" s="151"/>
      <c r="I60" s="574"/>
      <c r="J60" s="151"/>
    </row>
    <row r="61" spans="2:10" ht="13.8" x14ac:dyDescent="0.3">
      <c r="B61" s="136"/>
      <c r="C61" s="542"/>
      <c r="D61" s="542"/>
      <c r="E61" s="542"/>
      <c r="F61" s="266"/>
      <c r="G61" s="151"/>
      <c r="H61" s="151"/>
      <c r="I61" s="574"/>
      <c r="J61" s="151"/>
    </row>
    <row r="62" spans="2:10" ht="13.8" x14ac:dyDescent="0.3">
      <c r="B62" s="136"/>
      <c r="C62" s="542"/>
      <c r="D62" s="542"/>
      <c r="E62" s="542"/>
      <c r="F62" s="266"/>
      <c r="G62" s="151"/>
      <c r="H62" s="151"/>
      <c r="I62" s="574"/>
      <c r="J62" s="151"/>
    </row>
    <row r="63" spans="2:10" s="166" customFormat="1" ht="13.8" x14ac:dyDescent="0.3">
      <c r="B63" s="165"/>
      <c r="C63" s="165"/>
      <c r="D63" s="165"/>
      <c r="E63" s="165"/>
      <c r="F63" s="266"/>
      <c r="G63" s="203"/>
      <c r="H63" s="203"/>
      <c r="I63" s="575"/>
      <c r="J63" s="203"/>
    </row>
    <row r="65" spans="3:6" x14ac:dyDescent="0.25">
      <c r="C65" s="236"/>
      <c r="D65" s="236"/>
      <c r="E65" s="236"/>
      <c r="F65" s="236"/>
    </row>
    <row r="66" spans="3:6" x14ac:dyDescent="0.25">
      <c r="C66" s="236"/>
      <c r="D66" s="236"/>
      <c r="E66" s="236"/>
      <c r="F66" s="236"/>
    </row>
    <row r="67" spans="3:6" x14ac:dyDescent="0.25">
      <c r="C67" s="236"/>
      <c r="D67" s="236"/>
      <c r="E67" s="236"/>
      <c r="F67" s="236"/>
    </row>
    <row r="68" spans="3:6" x14ac:dyDescent="0.25">
      <c r="C68" s="236"/>
      <c r="D68" s="236"/>
      <c r="E68" s="236"/>
      <c r="F68" s="236"/>
    </row>
  </sheetData>
  <phoneticPr fontId="0" type="noConversion"/>
  <pageMargins left="0.75" right="0.75" top="1" bottom="1" header="0.5" footer="0.5"/>
  <pageSetup paperSize="9" orientation="portrait" horizontalDpi="12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apas6"/>
  <dimension ref="B1:O15"/>
  <sheetViews>
    <sheetView workbookViewId="0">
      <selection activeCell="R99" sqref="R99"/>
    </sheetView>
  </sheetViews>
  <sheetFormatPr defaultRowHeight="13.2" x14ac:dyDescent="0.25"/>
  <cols>
    <col min="10" max="10" width="9.44140625" bestFit="1" customWidth="1"/>
    <col min="15" max="15" width="11" bestFit="1" customWidth="1"/>
  </cols>
  <sheetData>
    <row r="1" spans="2:15" ht="13.8" thickBot="1" x14ac:dyDescent="0.3">
      <c r="C1" t="s">
        <v>86</v>
      </c>
      <c r="H1" t="s">
        <v>87</v>
      </c>
      <c r="M1" t="s">
        <v>188</v>
      </c>
    </row>
    <row r="2" spans="2:15" ht="13.8" x14ac:dyDescent="0.3">
      <c r="B2" s="59" t="s">
        <v>0</v>
      </c>
      <c r="C2" s="60" t="s">
        <v>122</v>
      </c>
      <c r="D2" s="61" t="s">
        <v>123</v>
      </c>
      <c r="E2" s="128" t="s">
        <v>109</v>
      </c>
      <c r="G2" s="59" t="s">
        <v>0</v>
      </c>
      <c r="H2" s="60" t="s">
        <v>122</v>
      </c>
      <c r="I2" s="61" t="s">
        <v>123</v>
      </c>
      <c r="J2" s="128" t="s">
        <v>109</v>
      </c>
      <c r="L2" s="59" t="s">
        <v>0</v>
      </c>
      <c r="M2" s="60" t="s">
        <v>122</v>
      </c>
      <c r="N2" s="61" t="s">
        <v>123</v>
      </c>
      <c r="O2" s="128" t="s">
        <v>109</v>
      </c>
    </row>
    <row r="3" spans="2:15" ht="14.4" thickBot="1" x14ac:dyDescent="0.35">
      <c r="B3" s="66"/>
      <c r="C3" s="67" t="s">
        <v>68</v>
      </c>
      <c r="D3" s="68" t="s">
        <v>68</v>
      </c>
      <c r="E3" s="268" t="s">
        <v>68</v>
      </c>
      <c r="G3" s="66"/>
      <c r="H3" s="67" t="s">
        <v>68</v>
      </c>
      <c r="I3" s="68" t="s">
        <v>68</v>
      </c>
      <c r="J3" s="268" t="s">
        <v>68</v>
      </c>
      <c r="L3" s="66"/>
      <c r="M3" s="67" t="s">
        <v>68</v>
      </c>
      <c r="N3" s="68" t="s">
        <v>68</v>
      </c>
      <c r="O3" s="268" t="s">
        <v>68</v>
      </c>
    </row>
    <row r="4" spans="2:15" ht="13.8" thickBot="1" x14ac:dyDescent="0.3">
      <c r="B4" s="307" t="s">
        <v>67</v>
      </c>
      <c r="C4" s="494">
        <f>'I trim'!B62</f>
        <v>99.497487437185924</v>
      </c>
      <c r="D4" s="495">
        <f>'I trim'!D62</f>
        <v>0.50251256281407031</v>
      </c>
      <c r="E4" s="494">
        <f>'I trim'!C62</f>
        <v>63.819095477386931</v>
      </c>
      <c r="G4" s="307" t="s">
        <v>67</v>
      </c>
      <c r="H4" s="512">
        <f>'II trimestras'!B63</f>
        <v>96.464646464646464</v>
      </c>
      <c r="I4" s="494">
        <f>'II trimestras'!D63</f>
        <v>7</v>
      </c>
      <c r="J4" s="494">
        <f>'II trimestras'!C63</f>
        <v>62.62626262626263</v>
      </c>
      <c r="L4" s="307" t="s">
        <v>67</v>
      </c>
      <c r="M4" s="494">
        <f>'III trim.'!T52</f>
        <v>97.474747474747474</v>
      </c>
      <c r="N4" s="495">
        <f>'III trim.'!R52/'III trim.'!E52*100</f>
        <v>2.5252525252525251</v>
      </c>
      <c r="O4" s="494">
        <f>'III trim.'!U52</f>
        <v>72.222222222222229</v>
      </c>
    </row>
    <row r="5" spans="2:15" ht="13.8" thickBot="1" x14ac:dyDescent="0.3">
      <c r="B5" s="307" t="s">
        <v>121</v>
      </c>
      <c r="C5" s="494">
        <f>'I trim'!B63</f>
        <v>89.603960396039611</v>
      </c>
      <c r="D5" s="495">
        <f>'I trim'!W26</f>
        <v>10.396039603960396</v>
      </c>
      <c r="E5" s="494">
        <f>'I trim'!V26</f>
        <v>46.534653465346537</v>
      </c>
      <c r="G5" s="307" t="s">
        <v>121</v>
      </c>
      <c r="H5" s="494">
        <f>'II trimestras'!U26</f>
        <v>91.089108910891085</v>
      </c>
      <c r="I5" s="495">
        <f>'II trimestras'!W26</f>
        <v>8.9108910891089117</v>
      </c>
      <c r="J5" s="494">
        <f>'II trimestras'!V26</f>
        <v>42.574257425742573</v>
      </c>
      <c r="L5" s="307" t="s">
        <v>121</v>
      </c>
      <c r="M5" s="494">
        <f>'III trim.'!U26</f>
        <v>88</v>
      </c>
      <c r="N5" s="495">
        <f>'III trim.'!W26</f>
        <v>12</v>
      </c>
      <c r="O5" s="494">
        <f>'III trim.'!V26</f>
        <v>53</v>
      </c>
    </row>
    <row r="6" spans="2:15" ht="13.8" thickBot="1" x14ac:dyDescent="0.3">
      <c r="B6" s="311"/>
      <c r="C6" s="312"/>
      <c r="D6" s="313"/>
      <c r="E6" s="312"/>
      <c r="G6" s="311"/>
      <c r="H6" s="312"/>
      <c r="I6" s="313"/>
      <c r="J6" s="312"/>
      <c r="L6" s="311"/>
      <c r="M6" s="312"/>
      <c r="N6" s="313"/>
      <c r="O6" s="312"/>
    </row>
    <row r="7" spans="2:15" ht="13.8" thickBot="1" x14ac:dyDescent="0.3">
      <c r="B7" s="296" t="s">
        <v>18</v>
      </c>
      <c r="C7" s="509">
        <f>SUM(C4:C6)/2</f>
        <v>94.550723916612768</v>
      </c>
      <c r="D7" s="509">
        <f>SUM(D4:D6)/2</f>
        <v>5.4492760833872333</v>
      </c>
      <c r="E7" s="450">
        <f>SUM(E4:E6)/2</f>
        <v>55.17687447136673</v>
      </c>
      <c r="G7" s="369" t="s">
        <v>18</v>
      </c>
      <c r="H7" s="509">
        <f>SUM(H4:H6)/2</f>
        <v>93.776877687768774</v>
      </c>
      <c r="I7" s="509">
        <f>SUM(I4:I6)/2</f>
        <v>7.9554455445544559</v>
      </c>
      <c r="J7" s="450">
        <f>SUM(J4:J6)/2</f>
        <v>52.600260026002601</v>
      </c>
      <c r="L7" s="296" t="s">
        <v>18</v>
      </c>
      <c r="M7" s="509">
        <f>SUM(M4:M6)/2</f>
        <v>92.73737373737373</v>
      </c>
      <c r="N7" s="509">
        <f>SUM(N4:N6)/2</f>
        <v>7.262626262626263</v>
      </c>
      <c r="O7" s="450">
        <f>SUM(O4:O6)/2</f>
        <v>62.611111111111114</v>
      </c>
    </row>
    <row r="9" spans="2:15" ht="13.8" thickBot="1" x14ac:dyDescent="0.3"/>
    <row r="10" spans="2:15" ht="14.4" thickBot="1" x14ac:dyDescent="0.35">
      <c r="B10" s="62"/>
      <c r="C10" s="674"/>
      <c r="D10" s="118"/>
      <c r="E10" s="128"/>
      <c r="G10" s="133"/>
      <c r="H10" s="133"/>
      <c r="I10" s="133"/>
      <c r="J10" s="133"/>
      <c r="K10" s="133"/>
      <c r="L10" s="224" t="s">
        <v>184</v>
      </c>
      <c r="M10" s="229" t="s">
        <v>88</v>
      </c>
      <c r="N10" s="573" t="s">
        <v>89</v>
      </c>
      <c r="O10" s="229" t="s">
        <v>185</v>
      </c>
    </row>
    <row r="11" spans="2:15" ht="14.4" thickBot="1" x14ac:dyDescent="0.35">
      <c r="B11" s="667" t="s">
        <v>0</v>
      </c>
      <c r="C11" s="675" t="s">
        <v>153</v>
      </c>
      <c r="D11" s="672" t="s">
        <v>154</v>
      </c>
      <c r="E11" s="675" t="s">
        <v>155</v>
      </c>
      <c r="G11" s="134"/>
      <c r="H11" s="134"/>
      <c r="I11" s="134"/>
      <c r="J11" s="133"/>
      <c r="K11" s="133"/>
      <c r="L11" s="570" t="s">
        <v>121</v>
      </c>
      <c r="M11" s="571">
        <f>E7</f>
        <v>55.17687447136673</v>
      </c>
      <c r="N11" s="572">
        <f>J7</f>
        <v>52.600260026002601</v>
      </c>
      <c r="O11" s="571">
        <f>O7</f>
        <v>62.611111111111114</v>
      </c>
    </row>
    <row r="12" spans="2:15" ht="13.8" thickBot="1" x14ac:dyDescent="0.3">
      <c r="B12" s="311" t="s">
        <v>67</v>
      </c>
      <c r="C12" s="671">
        <f>C4</f>
        <v>99.497487437185924</v>
      </c>
      <c r="D12" s="568">
        <f>H4</f>
        <v>96.464646464646464</v>
      </c>
      <c r="E12" s="671">
        <f>M4</f>
        <v>97.474747474747474</v>
      </c>
      <c r="G12" s="319"/>
      <c r="H12" s="472"/>
      <c r="I12" s="472"/>
      <c r="J12" s="133"/>
      <c r="K12" s="133"/>
      <c r="L12" s="133"/>
      <c r="M12" s="133"/>
      <c r="N12" s="133"/>
      <c r="O12" s="133"/>
    </row>
    <row r="13" spans="2:15" ht="13.8" thickBot="1" x14ac:dyDescent="0.3">
      <c r="B13" s="307" t="s">
        <v>121</v>
      </c>
      <c r="C13" s="494">
        <f>C5</f>
        <v>89.603960396039611</v>
      </c>
      <c r="D13" s="673">
        <f>H5</f>
        <v>91.089108910891085</v>
      </c>
      <c r="E13" s="494">
        <f>M5</f>
        <v>88</v>
      </c>
      <c r="G13" s="133"/>
      <c r="H13" s="133"/>
      <c r="I13" s="133"/>
      <c r="J13" s="133"/>
      <c r="K13" s="133"/>
      <c r="L13" s="133"/>
      <c r="M13" s="133"/>
      <c r="N13" s="133"/>
      <c r="O13" s="133"/>
    </row>
    <row r="14" spans="2:15" ht="13.8" thickBot="1" x14ac:dyDescent="0.3">
      <c r="B14" s="311"/>
      <c r="C14" s="312"/>
      <c r="D14" s="314"/>
      <c r="E14" s="312"/>
      <c r="G14" s="133"/>
      <c r="H14" s="133"/>
      <c r="I14" s="133"/>
      <c r="J14" s="133"/>
      <c r="K14" s="133"/>
      <c r="L14" s="133"/>
      <c r="M14" s="133"/>
      <c r="N14" s="133"/>
      <c r="O14" s="133"/>
    </row>
    <row r="15" spans="2:15" ht="13.8" thickBot="1" x14ac:dyDescent="0.3">
      <c r="B15" s="296" t="s">
        <v>18</v>
      </c>
      <c r="C15" s="450">
        <f>SUM(C12:C14)/2</f>
        <v>94.550723916612768</v>
      </c>
      <c r="D15" s="450">
        <f>SUM(D12:D14)/2</f>
        <v>93.776877687768774</v>
      </c>
      <c r="E15" s="450">
        <f>SUM(E12:E14)/2</f>
        <v>92.73737373737373</v>
      </c>
    </row>
  </sheetData>
  <phoneticPr fontId="0" type="noConversion"/>
  <pageMargins left="0.75" right="0.75" top="1" bottom="1" header="0.5" footer="0.5"/>
  <pageSetup paperSize="9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apas7"/>
  <dimension ref="A1:CW168"/>
  <sheetViews>
    <sheetView topLeftCell="A40" zoomScaleNormal="100" workbookViewId="0">
      <selection activeCell="AH33" sqref="AH33"/>
    </sheetView>
  </sheetViews>
  <sheetFormatPr defaultRowHeight="13.2" x14ac:dyDescent="0.25"/>
  <cols>
    <col min="1" max="6" width="5.6640625" style="8" customWidth="1"/>
    <col min="7" max="7" width="7.44140625" style="8" customWidth="1"/>
    <col min="8" max="9" width="5.6640625" style="8" customWidth="1"/>
    <col min="10" max="10" width="9.5546875" style="8" customWidth="1"/>
    <col min="11" max="12" width="5.6640625" style="8" customWidth="1"/>
    <col min="13" max="13" width="9" style="8" customWidth="1"/>
    <col min="14" max="14" width="8.44140625" style="8" customWidth="1"/>
    <col min="15" max="19" width="5.6640625" style="8" customWidth="1"/>
    <col min="20" max="20" width="8.109375" style="8" customWidth="1"/>
    <col min="21" max="21" width="7.33203125" style="8" customWidth="1"/>
    <col min="22" max="23" width="7.5546875" style="8" customWidth="1"/>
    <col min="24" max="25" width="7.44140625" style="8" customWidth="1"/>
    <col min="26" max="30" width="5.6640625" style="8" customWidth="1"/>
    <col min="31" max="35" width="9.109375" style="8"/>
    <col min="36" max="37" width="12.33203125" style="8" customWidth="1"/>
    <col min="38" max="38" width="14.109375" style="8" customWidth="1"/>
    <col min="48" max="101" width="9.109375" style="151"/>
  </cols>
  <sheetData>
    <row r="1" spans="1:47" ht="13.8" x14ac:dyDescent="0.3">
      <c r="A1" s="6"/>
      <c r="B1" s="6"/>
      <c r="C1" s="6"/>
      <c r="D1" s="6"/>
      <c r="E1" s="6"/>
      <c r="F1" s="6"/>
      <c r="G1" s="6"/>
      <c r="H1" s="6"/>
      <c r="I1" s="6" t="s">
        <v>188</v>
      </c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7"/>
      <c r="V1" s="7"/>
      <c r="W1" s="7"/>
      <c r="X1" s="6"/>
      <c r="Y1" s="7"/>
      <c r="Z1" s="7"/>
      <c r="AA1" s="7"/>
      <c r="AB1" s="7"/>
      <c r="AC1" s="6"/>
      <c r="AD1" s="7"/>
      <c r="AE1" s="7"/>
      <c r="AF1" s="7"/>
      <c r="AG1" s="7"/>
      <c r="AH1" s="7"/>
      <c r="AN1" s="148"/>
      <c r="AO1" s="148"/>
      <c r="AP1" s="148"/>
      <c r="AQ1" s="148"/>
      <c r="AR1" s="148"/>
      <c r="AS1" s="148"/>
      <c r="AT1" s="148"/>
      <c r="AU1" s="148"/>
    </row>
    <row r="2" spans="1:47" ht="13.8" x14ac:dyDescent="0.3">
      <c r="A2" s="6"/>
      <c r="B2" s="6"/>
      <c r="C2" s="6" t="s">
        <v>156</v>
      </c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7"/>
      <c r="V2" s="7"/>
      <c r="W2" s="7"/>
      <c r="X2" s="6"/>
      <c r="Y2" s="7"/>
      <c r="Z2" s="7"/>
      <c r="AA2" s="7"/>
      <c r="AB2" s="7"/>
      <c r="AC2" s="6"/>
      <c r="AD2" s="7"/>
      <c r="AE2" s="7"/>
      <c r="AF2" s="7"/>
      <c r="AG2" s="7"/>
      <c r="AH2" s="7"/>
      <c r="AN2" s="148"/>
      <c r="AO2" s="148"/>
      <c r="AP2" s="148"/>
      <c r="AQ2" s="148"/>
      <c r="AR2" s="148"/>
      <c r="AS2" s="148"/>
      <c r="AT2" s="148"/>
      <c r="AU2" s="148"/>
    </row>
    <row r="3" spans="1:47" ht="14.4" thickBot="1" x14ac:dyDescent="0.35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7"/>
      <c r="V3" s="7"/>
      <c r="W3" s="7"/>
      <c r="X3" s="6"/>
      <c r="Y3" s="7"/>
      <c r="Z3" s="7"/>
      <c r="AA3" s="7"/>
      <c r="AB3" s="7"/>
      <c r="AC3" s="6"/>
      <c r="AD3" s="7"/>
      <c r="AE3" s="7"/>
      <c r="AF3" s="7"/>
      <c r="AG3" s="7"/>
      <c r="AH3" s="7"/>
      <c r="AN3" s="148"/>
      <c r="AO3" s="148"/>
      <c r="AP3" s="148"/>
      <c r="AQ3" s="148"/>
      <c r="AR3" s="148"/>
      <c r="AS3" s="148"/>
      <c r="AT3" s="148"/>
      <c r="AU3" s="148"/>
    </row>
    <row r="4" spans="1:47" ht="14.4" thickBot="1" x14ac:dyDescent="0.35">
      <c r="A4" s="739" t="s">
        <v>0</v>
      </c>
      <c r="B4" s="705" t="s">
        <v>1</v>
      </c>
      <c r="C4" s="28" t="s">
        <v>2</v>
      </c>
      <c r="D4" s="28" t="s">
        <v>3</v>
      </c>
      <c r="E4" s="702" t="s">
        <v>152</v>
      </c>
      <c r="F4" s="48" t="s">
        <v>63</v>
      </c>
      <c r="G4" s="49"/>
      <c r="H4" s="30"/>
      <c r="I4" s="30"/>
      <c r="J4" s="30" t="s">
        <v>5</v>
      </c>
      <c r="K4" s="30"/>
      <c r="L4" s="31"/>
      <c r="M4" s="28" t="s">
        <v>0</v>
      </c>
      <c r="N4" s="28" t="s">
        <v>0</v>
      </c>
      <c r="O4" s="29"/>
      <c r="P4" s="30" t="s">
        <v>6</v>
      </c>
      <c r="Q4" s="30"/>
      <c r="R4" s="30"/>
      <c r="S4" s="32"/>
      <c r="T4" s="33" t="s">
        <v>0</v>
      </c>
      <c r="U4" s="34"/>
      <c r="V4" s="35" t="s">
        <v>101</v>
      </c>
      <c r="W4" s="36"/>
      <c r="X4" s="37"/>
      <c r="Y4" s="38" t="s">
        <v>170</v>
      </c>
      <c r="Z4" s="38"/>
      <c r="AA4" s="38"/>
      <c r="AB4" s="38"/>
      <c r="AC4" s="39" t="s">
        <v>0</v>
      </c>
      <c r="AD4" s="35"/>
      <c r="AE4" s="7"/>
      <c r="AF4" s="7"/>
      <c r="AG4" s="7"/>
      <c r="AH4" s="7"/>
      <c r="AK4" s="147"/>
      <c r="AL4" s="147"/>
      <c r="AM4" s="606"/>
      <c r="AN4" s="148"/>
      <c r="AO4" s="148"/>
      <c r="AP4" s="148"/>
      <c r="AQ4" s="148"/>
      <c r="AR4" s="148"/>
      <c r="AS4" s="148"/>
      <c r="AT4" s="148"/>
      <c r="AU4" s="152"/>
    </row>
    <row r="5" spans="1:47" ht="39.75" customHeight="1" thickBot="1" x14ac:dyDescent="0.35">
      <c r="A5" s="740"/>
      <c r="B5" s="706" t="s">
        <v>9</v>
      </c>
      <c r="C5" s="42"/>
      <c r="D5" s="42"/>
      <c r="E5" s="703" t="s">
        <v>10</v>
      </c>
      <c r="F5" s="56" t="s">
        <v>64</v>
      </c>
      <c r="G5" s="794" t="s">
        <v>65</v>
      </c>
      <c r="H5" s="51" t="s">
        <v>11</v>
      </c>
      <c r="I5" s="937" t="s">
        <v>223</v>
      </c>
      <c r="J5" s="43" t="s">
        <v>224</v>
      </c>
      <c r="K5" s="43" t="s">
        <v>14</v>
      </c>
      <c r="L5" s="44"/>
      <c r="M5" s="706"/>
      <c r="N5" s="706"/>
      <c r="O5" s="51" t="s">
        <v>11</v>
      </c>
      <c r="P5" s="937" t="s">
        <v>223</v>
      </c>
      <c r="Q5" s="43" t="s">
        <v>224</v>
      </c>
      <c r="R5" s="43" t="s">
        <v>14</v>
      </c>
      <c r="S5" s="44"/>
      <c r="T5" s="703"/>
      <c r="U5" s="721" t="s">
        <v>41</v>
      </c>
      <c r="V5" s="722" t="s">
        <v>102</v>
      </c>
      <c r="W5" s="723" t="s">
        <v>42</v>
      </c>
      <c r="X5" s="731" t="s">
        <v>0</v>
      </c>
      <c r="Y5" s="45" t="s">
        <v>16</v>
      </c>
      <c r="Z5" s="46" t="s">
        <v>17</v>
      </c>
      <c r="AA5" s="737" t="s">
        <v>18</v>
      </c>
      <c r="AB5" s="270" t="s">
        <v>100</v>
      </c>
      <c r="AC5" s="47"/>
      <c r="AD5" s="138" t="s">
        <v>43</v>
      </c>
      <c r="AE5" s="7"/>
      <c r="AF5" s="27" t="s">
        <v>0</v>
      </c>
      <c r="AG5" s="320" t="s">
        <v>16</v>
      </c>
      <c r="AH5" s="320" t="s">
        <v>17</v>
      </c>
      <c r="AI5" s="321" t="s">
        <v>18</v>
      </c>
      <c r="AJ5" s="261" t="s">
        <v>115</v>
      </c>
      <c r="AK5" s="147"/>
      <c r="AL5" s="147"/>
      <c r="AM5" s="606"/>
      <c r="AN5" s="148"/>
      <c r="AO5" s="155"/>
      <c r="AP5" s="155"/>
      <c r="AQ5" s="155"/>
      <c r="AR5" s="156"/>
      <c r="AS5" s="156"/>
      <c r="AT5" s="156"/>
      <c r="AU5" s="155"/>
    </row>
    <row r="6" spans="1:47" ht="14.4" thickBot="1" x14ac:dyDescent="0.35">
      <c r="A6" s="741" t="s">
        <v>20</v>
      </c>
      <c r="B6" s="816">
        <f>'II trimestras'!E6</f>
        <v>21</v>
      </c>
      <c r="C6" s="10"/>
      <c r="D6" s="10"/>
      <c r="E6" s="704">
        <f>B6-C6+D6</f>
        <v>21</v>
      </c>
      <c r="F6" s="947">
        <v>10</v>
      </c>
      <c r="G6" s="948">
        <f>E6-F6</f>
        <v>11</v>
      </c>
      <c r="H6" s="52">
        <v>4</v>
      </c>
      <c r="I6" s="10">
        <v>13</v>
      </c>
      <c r="J6" s="10">
        <v>4</v>
      </c>
      <c r="K6" s="10"/>
      <c r="L6" s="10"/>
      <c r="M6" s="707" t="s">
        <v>20</v>
      </c>
      <c r="N6" s="707" t="s">
        <v>20</v>
      </c>
      <c r="O6" s="714">
        <f>H6*100/E6</f>
        <v>19.047619047619047</v>
      </c>
      <c r="P6" s="714">
        <f>I6*100/E6</f>
        <v>61.904761904761905</v>
      </c>
      <c r="Q6" s="714">
        <f>J6*100/E6</f>
        <v>19.047619047619047</v>
      </c>
      <c r="R6" s="714">
        <f>K6*100/E6</f>
        <v>0</v>
      </c>
      <c r="S6" s="715">
        <f>L6*100/E6</f>
        <v>0</v>
      </c>
      <c r="T6" s="724" t="s">
        <v>20</v>
      </c>
      <c r="U6" s="725">
        <f>(H6+I6+J6)*100/E6</f>
        <v>100</v>
      </c>
      <c r="V6" s="726">
        <f>(H6+I6)*100/E6</f>
        <v>80.952380952380949</v>
      </c>
      <c r="W6" s="726">
        <f>(K6+L6)*100/E6</f>
        <v>0</v>
      </c>
      <c r="X6" s="732" t="s">
        <v>20</v>
      </c>
      <c r="Y6" s="10"/>
      <c r="Z6" s="10">
        <v>27</v>
      </c>
      <c r="AA6" s="738">
        <f>SUM(Y6:Z6)</f>
        <v>27</v>
      </c>
      <c r="AB6" s="13"/>
      <c r="AC6" s="12"/>
      <c r="AD6" s="736">
        <f t="shared" ref="AD6:AD26" si="0">AA6/E6</f>
        <v>1.2857142857142858</v>
      </c>
      <c r="AE6" s="819">
        <f>Z6/E6</f>
        <v>1.2857142857142858</v>
      </c>
      <c r="AF6" s="14" t="s">
        <v>20</v>
      </c>
      <c r="AG6" s="326">
        <f t="shared" ref="AG6:AH8" si="1">Y6</f>
        <v>0</v>
      </c>
      <c r="AH6" s="326">
        <f t="shared" si="1"/>
        <v>27</v>
      </c>
      <c r="AI6" s="198">
        <f t="shared" ref="AI6:AI21" si="2">SUM(AG6:AH6)</f>
        <v>27</v>
      </c>
      <c r="AJ6" s="356">
        <f>AD6</f>
        <v>1.2857142857142858</v>
      </c>
      <c r="AK6" s="461"/>
      <c r="AL6" s="319"/>
      <c r="AM6" s="133"/>
      <c r="AN6" s="148"/>
      <c r="AO6" s="155"/>
      <c r="AP6" s="155"/>
      <c r="AQ6" s="155"/>
      <c r="AR6" s="156"/>
      <c r="AS6" s="156"/>
      <c r="AT6" s="156"/>
      <c r="AU6" s="155"/>
    </row>
    <row r="7" spans="1:47" ht="14.4" thickBot="1" x14ac:dyDescent="0.35">
      <c r="A7" s="742" t="s">
        <v>21</v>
      </c>
      <c r="B7" s="816">
        <f>'II trimestras'!E7</f>
        <v>21</v>
      </c>
      <c r="C7" s="16"/>
      <c r="D7" s="16"/>
      <c r="E7" s="704">
        <f>B7-C7+D7</f>
        <v>21</v>
      </c>
      <c r="F7" s="947">
        <v>13</v>
      </c>
      <c r="G7" s="948">
        <f>E7-F7</f>
        <v>8</v>
      </c>
      <c r="H7" s="53">
        <v>2</v>
      </c>
      <c r="I7" s="16">
        <v>10</v>
      </c>
      <c r="J7" s="16">
        <v>8</v>
      </c>
      <c r="K7" s="16">
        <v>1</v>
      </c>
      <c r="L7" s="16"/>
      <c r="M7" s="708" t="s">
        <v>21</v>
      </c>
      <c r="N7" s="708" t="s">
        <v>21</v>
      </c>
      <c r="O7" s="714">
        <f>H7*100/E7</f>
        <v>9.5238095238095237</v>
      </c>
      <c r="P7" s="716">
        <f>I7*100/E7</f>
        <v>47.61904761904762</v>
      </c>
      <c r="Q7" s="716">
        <f t="shared" ref="Q7:Q26" si="3">J7*100/E7</f>
        <v>38.095238095238095</v>
      </c>
      <c r="R7" s="716">
        <f t="shared" ref="R7:R26" si="4">K7*100/E7</f>
        <v>4.7619047619047619</v>
      </c>
      <c r="S7" s="717">
        <f t="shared" ref="S7:S26" si="5">L7*100/E7</f>
        <v>0</v>
      </c>
      <c r="T7" s="727" t="s">
        <v>21</v>
      </c>
      <c r="U7" s="725">
        <f>(H7+I7+J7)*100/E7</f>
        <v>95.238095238095241</v>
      </c>
      <c r="V7" s="726">
        <f>(H7+I7)*100/E7</f>
        <v>57.142857142857146</v>
      </c>
      <c r="W7" s="726">
        <f>(K7+L7)*100/E7</f>
        <v>4.7619047619047619</v>
      </c>
      <c r="X7" s="708" t="s">
        <v>21</v>
      </c>
      <c r="Y7" s="16"/>
      <c r="Z7" s="16">
        <v>105</v>
      </c>
      <c r="AA7" s="738">
        <v>105</v>
      </c>
      <c r="AB7" s="13"/>
      <c r="AC7" s="17"/>
      <c r="AD7" s="736">
        <f t="shared" si="0"/>
        <v>5</v>
      </c>
      <c r="AE7" s="819">
        <f t="shared" ref="AE7:AE26" si="6">Z7/E7</f>
        <v>5</v>
      </c>
      <c r="AF7" s="15" t="s">
        <v>21</v>
      </c>
      <c r="AG7" s="16">
        <f t="shared" si="1"/>
        <v>0</v>
      </c>
      <c r="AH7" s="16">
        <f t="shared" si="1"/>
        <v>105</v>
      </c>
      <c r="AI7" s="199">
        <f t="shared" si="2"/>
        <v>105</v>
      </c>
      <c r="AJ7" s="356">
        <f>AD7</f>
        <v>5</v>
      </c>
      <c r="AK7" s="461"/>
      <c r="AL7" s="319"/>
      <c r="AM7" s="133"/>
      <c r="AN7" s="148"/>
      <c r="AO7" s="155"/>
      <c r="AP7" s="155"/>
      <c r="AQ7" s="155"/>
      <c r="AR7" s="156"/>
      <c r="AS7" s="156"/>
      <c r="AT7" s="156"/>
      <c r="AU7" s="155"/>
    </row>
    <row r="8" spans="1:47" ht="14.4" thickBot="1" x14ac:dyDescent="0.35">
      <c r="A8" s="742"/>
      <c r="B8" s="816"/>
      <c r="C8" s="16"/>
      <c r="D8" s="16"/>
      <c r="E8" s="704"/>
      <c r="F8" s="947"/>
      <c r="G8" s="796"/>
      <c r="H8" s="53"/>
      <c r="I8" s="16"/>
      <c r="J8" s="16"/>
      <c r="K8" s="16"/>
      <c r="L8" s="16"/>
      <c r="M8" s="708"/>
      <c r="N8" s="708"/>
      <c r="O8" s="716"/>
      <c r="P8" s="716"/>
      <c r="Q8" s="716"/>
      <c r="R8" s="716"/>
      <c r="S8" s="717"/>
      <c r="T8" s="727"/>
      <c r="U8" s="728"/>
      <c r="V8" s="729"/>
      <c r="W8" s="729"/>
      <c r="X8" s="708"/>
      <c r="Y8" s="16"/>
      <c r="Z8" s="16"/>
      <c r="AA8" s="738"/>
      <c r="AB8" s="13"/>
      <c r="AC8" s="17"/>
      <c r="AD8" s="736"/>
      <c r="AE8" s="819"/>
      <c r="AF8" s="15" t="s">
        <v>22</v>
      </c>
      <c r="AG8" s="16">
        <f t="shared" si="1"/>
        <v>0</v>
      </c>
      <c r="AH8" s="16">
        <f t="shared" si="1"/>
        <v>0</v>
      </c>
      <c r="AI8" s="199">
        <f t="shared" si="2"/>
        <v>0</v>
      </c>
      <c r="AJ8" s="356">
        <f>AD8</f>
        <v>0</v>
      </c>
      <c r="AK8" s="461"/>
      <c r="AL8" s="319"/>
      <c r="AM8" s="133"/>
      <c r="AN8" s="148"/>
      <c r="AO8" s="155"/>
      <c r="AP8" s="155"/>
      <c r="AQ8" s="155"/>
      <c r="AR8" s="156"/>
      <c r="AS8" s="156"/>
      <c r="AT8" s="156"/>
      <c r="AU8" s="155"/>
    </row>
    <row r="9" spans="1:47" ht="14.4" thickBot="1" x14ac:dyDescent="0.35">
      <c r="A9" s="742"/>
      <c r="B9" s="816"/>
      <c r="C9" s="16"/>
      <c r="D9" s="16"/>
      <c r="E9" s="704"/>
      <c r="F9" s="777"/>
      <c r="G9" s="796"/>
      <c r="H9" s="53"/>
      <c r="I9" s="16"/>
      <c r="J9" s="16"/>
      <c r="K9" s="16"/>
      <c r="L9" s="16"/>
      <c r="M9" s="708"/>
      <c r="N9" s="708"/>
      <c r="O9" s="716"/>
      <c r="P9" s="716"/>
      <c r="Q9" s="716"/>
      <c r="R9" s="716"/>
      <c r="S9" s="717"/>
      <c r="T9" s="727"/>
      <c r="U9" s="728"/>
      <c r="V9" s="729"/>
      <c r="W9" s="729"/>
      <c r="X9" s="708"/>
      <c r="Y9" s="16"/>
      <c r="Z9" s="16"/>
      <c r="AA9" s="738"/>
      <c r="AB9" s="13"/>
      <c r="AC9" s="17"/>
      <c r="AD9" s="736"/>
      <c r="AE9" s="819"/>
      <c r="AF9" s="15"/>
      <c r="AG9" s="16"/>
      <c r="AH9" s="16"/>
      <c r="AI9" s="199"/>
      <c r="AJ9" s="356"/>
      <c r="AK9" s="461"/>
      <c r="AL9" s="319"/>
      <c r="AM9" s="133"/>
      <c r="AN9" s="159"/>
      <c r="AO9" s="159"/>
      <c r="AP9" s="159"/>
      <c r="AQ9" s="159"/>
      <c r="AR9" s="156"/>
      <c r="AS9" s="159"/>
      <c r="AT9" s="159"/>
      <c r="AU9" s="159"/>
    </row>
    <row r="10" spans="1:47" ht="14.4" thickBot="1" x14ac:dyDescent="0.35">
      <c r="A10" s="743" t="s">
        <v>24</v>
      </c>
      <c r="B10" s="709">
        <f>SUM(B6:B9)</f>
        <v>42</v>
      </c>
      <c r="C10" s="20">
        <f>SUM(C6:C9)</f>
        <v>0</v>
      </c>
      <c r="D10" s="20">
        <f>SUM(D6:D9)</f>
        <v>0</v>
      </c>
      <c r="E10" s="704">
        <f>B10-C10+D10</f>
        <v>42</v>
      </c>
      <c r="F10" s="19">
        <f t="shared" ref="F10:G10" si="7">SUM(F6:F9)</f>
        <v>23</v>
      </c>
      <c r="G10" s="807">
        <f t="shared" si="7"/>
        <v>19</v>
      </c>
      <c r="H10" s="54">
        <f>SUM(H6:H9)</f>
        <v>6</v>
      </c>
      <c r="I10" s="54">
        <f t="shared" ref="I10:L10" si="8">SUM(I6:I9)</f>
        <v>23</v>
      </c>
      <c r="J10" s="54">
        <f t="shared" si="8"/>
        <v>12</v>
      </c>
      <c r="K10" s="54">
        <f t="shared" si="8"/>
        <v>1</v>
      </c>
      <c r="L10" s="54">
        <f t="shared" si="8"/>
        <v>0</v>
      </c>
      <c r="M10" s="709" t="s">
        <v>24</v>
      </c>
      <c r="N10" s="709" t="s">
        <v>24</v>
      </c>
      <c r="O10" s="716">
        <f t="shared" ref="O10:O26" si="9">H10*100/E10</f>
        <v>14.285714285714286</v>
      </c>
      <c r="P10" s="716">
        <f t="shared" ref="P10:P26" si="10">I10*100/E10</f>
        <v>54.761904761904759</v>
      </c>
      <c r="Q10" s="716">
        <f t="shared" si="3"/>
        <v>28.571428571428573</v>
      </c>
      <c r="R10" s="716">
        <f t="shared" si="4"/>
        <v>2.3809523809523809</v>
      </c>
      <c r="S10" s="717">
        <f t="shared" si="5"/>
        <v>0</v>
      </c>
      <c r="T10" s="730" t="s">
        <v>24</v>
      </c>
      <c r="U10" s="725">
        <f t="shared" ref="U10:U12" si="11">(H10+I10+J10)*100/E10</f>
        <v>97.61904761904762</v>
      </c>
      <c r="V10" s="726">
        <f t="shared" ref="V10:V12" si="12">(H10+I10)*100/E10</f>
        <v>69.047619047619051</v>
      </c>
      <c r="W10" s="726">
        <f t="shared" ref="W10:W12" si="13">(K10+L10)*100/E10</f>
        <v>2.3809523809523809</v>
      </c>
      <c r="X10" s="709" t="s">
        <v>24</v>
      </c>
      <c r="Y10" s="20">
        <f>SUM(Y6:Y9)</f>
        <v>0</v>
      </c>
      <c r="Z10" s="20">
        <f>SUM(Z6:Z9)</f>
        <v>132</v>
      </c>
      <c r="AA10" s="738">
        <f t="shared" ref="AA10:AA26" si="14">SUM(Y10:Z10)</f>
        <v>132</v>
      </c>
      <c r="AB10" s="22">
        <f>SUM(AB6:AB9)</f>
        <v>0</v>
      </c>
      <c r="AC10" s="20" t="s">
        <v>24</v>
      </c>
      <c r="AD10" s="736">
        <f t="shared" si="0"/>
        <v>3.1428571428571428</v>
      </c>
      <c r="AE10" s="819">
        <f t="shared" si="6"/>
        <v>3.1428571428571428</v>
      </c>
      <c r="AF10" s="15" t="s">
        <v>25</v>
      </c>
      <c r="AG10" s="16">
        <f t="shared" ref="AG10:AH12" si="15">Y11</f>
        <v>0</v>
      </c>
      <c r="AH10" s="16">
        <f t="shared" si="15"/>
        <v>4</v>
      </c>
      <c r="AI10" s="199">
        <f t="shared" si="2"/>
        <v>4</v>
      </c>
      <c r="AJ10" s="356">
        <f>AD11</f>
        <v>0.16666666666666666</v>
      </c>
      <c r="AK10" s="461"/>
      <c r="AL10" s="319"/>
      <c r="AM10" s="133"/>
      <c r="AN10" s="148"/>
      <c r="AO10" s="155"/>
      <c r="AP10" s="155"/>
      <c r="AQ10" s="155"/>
      <c r="AR10" s="156"/>
      <c r="AS10" s="156"/>
      <c r="AT10" s="156"/>
      <c r="AU10" s="155"/>
    </row>
    <row r="11" spans="1:47" ht="14.4" thickBot="1" x14ac:dyDescent="0.35">
      <c r="A11" s="742" t="s">
        <v>25</v>
      </c>
      <c r="B11" s="817">
        <f>'II trimestras'!E11</f>
        <v>25</v>
      </c>
      <c r="C11" s="16">
        <v>1</v>
      </c>
      <c r="D11" s="16"/>
      <c r="E11" s="704">
        <f t="shared" ref="E11:E26" si="16">B11-C11+D11</f>
        <v>24</v>
      </c>
      <c r="F11" s="947">
        <v>12</v>
      </c>
      <c r="G11" s="948">
        <v>12</v>
      </c>
      <c r="H11" s="53">
        <v>3</v>
      </c>
      <c r="I11" s="16">
        <v>16</v>
      </c>
      <c r="J11" s="16">
        <v>5</v>
      </c>
      <c r="K11" s="16"/>
      <c r="L11" s="16"/>
      <c r="M11" s="708" t="s">
        <v>25</v>
      </c>
      <c r="N11" s="708" t="s">
        <v>25</v>
      </c>
      <c r="O11" s="716">
        <f t="shared" si="9"/>
        <v>12.5</v>
      </c>
      <c r="P11" s="716">
        <f t="shared" si="10"/>
        <v>66.666666666666671</v>
      </c>
      <c r="Q11" s="716">
        <f t="shared" si="3"/>
        <v>20.833333333333332</v>
      </c>
      <c r="R11" s="716">
        <f t="shared" si="4"/>
        <v>0</v>
      </c>
      <c r="S11" s="717">
        <f t="shared" si="5"/>
        <v>0</v>
      </c>
      <c r="T11" s="727" t="s">
        <v>25</v>
      </c>
      <c r="U11" s="725">
        <f t="shared" si="11"/>
        <v>100</v>
      </c>
      <c r="V11" s="726">
        <f t="shared" si="12"/>
        <v>79.166666666666671</v>
      </c>
      <c r="W11" s="726">
        <f t="shared" si="13"/>
        <v>0</v>
      </c>
      <c r="X11" s="708" t="s">
        <v>25</v>
      </c>
      <c r="Y11" s="16"/>
      <c r="Z11" s="16">
        <v>4</v>
      </c>
      <c r="AA11" s="738">
        <v>4</v>
      </c>
      <c r="AB11" s="13">
        <v>50</v>
      </c>
      <c r="AC11" s="17" t="s">
        <v>25</v>
      </c>
      <c r="AD11" s="736">
        <f t="shared" si="0"/>
        <v>0.16666666666666666</v>
      </c>
      <c r="AE11" s="819">
        <f t="shared" si="6"/>
        <v>0.16666666666666666</v>
      </c>
      <c r="AF11" s="15" t="s">
        <v>26</v>
      </c>
      <c r="AG11" s="16">
        <f t="shared" si="15"/>
        <v>0</v>
      </c>
      <c r="AH11" s="16">
        <f t="shared" si="15"/>
        <v>73</v>
      </c>
      <c r="AI11" s="199">
        <f t="shared" si="2"/>
        <v>73</v>
      </c>
      <c r="AJ11" s="356">
        <f>AD12</f>
        <v>2.7037037037037037</v>
      </c>
      <c r="AK11" s="461"/>
      <c r="AL11" s="319"/>
      <c r="AM11" s="133"/>
      <c r="AN11" s="148"/>
      <c r="AO11" s="155"/>
      <c r="AP11" s="155"/>
      <c r="AQ11" s="155"/>
      <c r="AR11" s="156"/>
      <c r="AS11" s="156"/>
      <c r="AT11" s="156"/>
      <c r="AU11" s="155"/>
    </row>
    <row r="12" spans="1:47" ht="14.4" thickBot="1" x14ac:dyDescent="0.35">
      <c r="A12" s="742" t="s">
        <v>26</v>
      </c>
      <c r="B12" s="817">
        <f>'II trimestras'!E12</f>
        <v>28</v>
      </c>
      <c r="C12" s="1">
        <v>1</v>
      </c>
      <c r="D12" s="16"/>
      <c r="E12" s="704">
        <f t="shared" si="16"/>
        <v>27</v>
      </c>
      <c r="F12" s="947">
        <v>10</v>
      </c>
      <c r="G12" s="948">
        <v>17</v>
      </c>
      <c r="H12" s="53">
        <v>2</v>
      </c>
      <c r="I12" s="16">
        <v>8</v>
      </c>
      <c r="J12" s="16">
        <v>14</v>
      </c>
      <c r="K12" s="16">
        <v>3</v>
      </c>
      <c r="L12" s="16"/>
      <c r="M12" s="708" t="s">
        <v>26</v>
      </c>
      <c r="N12" s="708" t="s">
        <v>26</v>
      </c>
      <c r="O12" s="716">
        <f t="shared" si="9"/>
        <v>7.4074074074074074</v>
      </c>
      <c r="P12" s="716">
        <f t="shared" si="10"/>
        <v>29.62962962962963</v>
      </c>
      <c r="Q12" s="716">
        <f t="shared" si="3"/>
        <v>51.851851851851855</v>
      </c>
      <c r="R12" s="716">
        <f t="shared" si="4"/>
        <v>11.111111111111111</v>
      </c>
      <c r="S12" s="717">
        <f t="shared" si="5"/>
        <v>0</v>
      </c>
      <c r="T12" s="727" t="s">
        <v>26</v>
      </c>
      <c r="U12" s="725">
        <f t="shared" si="11"/>
        <v>88.888888888888886</v>
      </c>
      <c r="V12" s="726">
        <f t="shared" si="12"/>
        <v>37.037037037037038</v>
      </c>
      <c r="W12" s="726">
        <f t="shared" si="13"/>
        <v>11.111111111111111</v>
      </c>
      <c r="X12" s="708" t="s">
        <v>26</v>
      </c>
      <c r="Y12" s="16"/>
      <c r="Z12" s="16">
        <v>73</v>
      </c>
      <c r="AA12" s="738">
        <v>73</v>
      </c>
      <c r="AB12" s="13"/>
      <c r="AC12" s="17" t="s">
        <v>26</v>
      </c>
      <c r="AD12" s="736">
        <f t="shared" si="0"/>
        <v>2.7037037037037037</v>
      </c>
      <c r="AE12" s="819">
        <f t="shared" si="6"/>
        <v>2.7037037037037037</v>
      </c>
      <c r="AF12" s="15" t="s">
        <v>27</v>
      </c>
      <c r="AG12" s="16">
        <f t="shared" si="15"/>
        <v>0</v>
      </c>
      <c r="AH12" s="16">
        <f t="shared" si="15"/>
        <v>0</v>
      </c>
      <c r="AI12" s="199">
        <f t="shared" si="2"/>
        <v>0</v>
      </c>
      <c r="AJ12" s="356">
        <f>AD13</f>
        <v>0</v>
      </c>
      <c r="AK12" s="461"/>
      <c r="AL12" s="319"/>
      <c r="AM12" s="133"/>
      <c r="AN12" s="148"/>
      <c r="AO12" s="155"/>
      <c r="AP12" s="155"/>
      <c r="AQ12" s="155"/>
      <c r="AR12" s="156"/>
      <c r="AS12" s="156"/>
      <c r="AT12" s="156"/>
      <c r="AU12" s="155"/>
    </row>
    <row r="13" spans="1:47" ht="14.4" thickBot="1" x14ac:dyDescent="0.35">
      <c r="A13" s="742"/>
      <c r="B13" s="817"/>
      <c r="C13" s="16"/>
      <c r="D13" s="16"/>
      <c r="E13" s="704"/>
      <c r="F13" s="777"/>
      <c r="G13" s="796"/>
      <c r="H13" s="53"/>
      <c r="I13" s="16"/>
      <c r="J13" s="16"/>
      <c r="K13" s="16"/>
      <c r="L13" s="16"/>
      <c r="M13" s="708"/>
      <c r="N13" s="708"/>
      <c r="O13" s="716"/>
      <c r="P13" s="716"/>
      <c r="Q13" s="716"/>
      <c r="R13" s="716"/>
      <c r="S13" s="717"/>
      <c r="T13" s="727"/>
      <c r="U13" s="728"/>
      <c r="V13" s="729"/>
      <c r="W13" s="729"/>
      <c r="X13" s="708"/>
      <c r="Y13" s="16"/>
      <c r="Z13" s="16"/>
      <c r="AA13" s="738"/>
      <c r="AB13" s="13"/>
      <c r="AC13" s="17"/>
      <c r="AD13" s="736"/>
      <c r="AE13" s="819"/>
      <c r="AF13" s="15"/>
      <c r="AG13" s="16"/>
      <c r="AH13" s="16"/>
      <c r="AI13" s="199"/>
      <c r="AJ13" s="356"/>
      <c r="AK13" s="461"/>
      <c r="AL13" s="319"/>
      <c r="AM13" s="133"/>
      <c r="AN13" s="148"/>
      <c r="AO13" s="155"/>
      <c r="AP13" s="155"/>
      <c r="AQ13" s="155"/>
      <c r="AR13" s="156"/>
      <c r="AS13" s="156"/>
      <c r="AT13" s="156"/>
      <c r="AU13" s="155"/>
    </row>
    <row r="14" spans="1:47" ht="14.4" thickBot="1" x14ac:dyDescent="0.35">
      <c r="A14" s="818"/>
      <c r="B14" s="817"/>
      <c r="C14" s="16"/>
      <c r="D14" s="16"/>
      <c r="E14" s="704"/>
      <c r="F14" s="777"/>
      <c r="G14" s="796"/>
      <c r="H14" s="53"/>
      <c r="I14" s="16"/>
      <c r="J14" s="16"/>
      <c r="K14" s="16"/>
      <c r="L14" s="16"/>
      <c r="M14" s="708"/>
      <c r="N14" s="708"/>
      <c r="O14" s="716"/>
      <c r="P14" s="716"/>
      <c r="Q14" s="716"/>
      <c r="R14" s="716"/>
      <c r="S14" s="717"/>
      <c r="T14" s="727"/>
      <c r="U14" s="728"/>
      <c r="V14" s="729"/>
      <c r="W14" s="729"/>
      <c r="X14" s="708"/>
      <c r="Y14" s="16"/>
      <c r="Z14" s="16"/>
      <c r="AA14" s="738"/>
      <c r="AB14" s="13"/>
      <c r="AC14" s="17"/>
      <c r="AD14" s="736"/>
      <c r="AE14" s="819"/>
      <c r="AF14" s="15" t="s">
        <v>29</v>
      </c>
      <c r="AG14" s="16">
        <f t="shared" ref="AG14:AH16" si="17">Y16</f>
        <v>0</v>
      </c>
      <c r="AH14" s="16">
        <f t="shared" si="17"/>
        <v>35</v>
      </c>
      <c r="AI14" s="199">
        <f t="shared" si="2"/>
        <v>35</v>
      </c>
      <c r="AJ14" s="356">
        <f>AD16</f>
        <v>1.3461538461538463</v>
      </c>
      <c r="AK14" s="461"/>
      <c r="AL14" s="319"/>
      <c r="AM14" s="133"/>
      <c r="AN14" s="148"/>
      <c r="AO14" s="155"/>
      <c r="AP14" s="155"/>
      <c r="AQ14" s="155"/>
      <c r="AR14" s="156"/>
      <c r="AS14" s="156"/>
      <c r="AT14" s="156"/>
      <c r="AU14" s="155"/>
    </row>
    <row r="15" spans="1:47" ht="14.4" thickBot="1" x14ac:dyDescent="0.35">
      <c r="A15" s="743" t="s">
        <v>30</v>
      </c>
      <c r="B15" s="709">
        <f>SUM(B11:B14)</f>
        <v>53</v>
      </c>
      <c r="C15" s="20">
        <f>SUM(C11:C14)</f>
        <v>2</v>
      </c>
      <c r="D15" s="20">
        <f>SUM(D11:D14)</f>
        <v>0</v>
      </c>
      <c r="E15" s="704">
        <f t="shared" si="16"/>
        <v>51</v>
      </c>
      <c r="F15" s="19">
        <f t="shared" ref="F15:G15" si="18">SUM(F11:F14)</f>
        <v>22</v>
      </c>
      <c r="G15" s="807">
        <f t="shared" si="18"/>
        <v>29</v>
      </c>
      <c r="H15" s="54">
        <f>SUM(H11:H14)</f>
        <v>5</v>
      </c>
      <c r="I15" s="54">
        <f t="shared" ref="I15:L15" si="19">SUM(I11:I14)</f>
        <v>24</v>
      </c>
      <c r="J15" s="54">
        <f t="shared" si="19"/>
        <v>19</v>
      </c>
      <c r="K15" s="54">
        <f t="shared" si="19"/>
        <v>3</v>
      </c>
      <c r="L15" s="54">
        <f t="shared" si="19"/>
        <v>0</v>
      </c>
      <c r="M15" s="709" t="s">
        <v>30</v>
      </c>
      <c r="N15" s="709" t="s">
        <v>30</v>
      </c>
      <c r="O15" s="716">
        <f t="shared" si="9"/>
        <v>9.8039215686274517</v>
      </c>
      <c r="P15" s="716">
        <f t="shared" si="10"/>
        <v>47.058823529411768</v>
      </c>
      <c r="Q15" s="716">
        <f t="shared" si="3"/>
        <v>37.254901960784316</v>
      </c>
      <c r="R15" s="716">
        <f t="shared" si="4"/>
        <v>5.882352941176471</v>
      </c>
      <c r="S15" s="717">
        <f t="shared" si="5"/>
        <v>0</v>
      </c>
      <c r="T15" s="730" t="s">
        <v>30</v>
      </c>
      <c r="U15" s="725">
        <f t="shared" ref="U15:U17" si="20">(H15+I15+J15)*100/E15</f>
        <v>94.117647058823536</v>
      </c>
      <c r="V15" s="726">
        <f t="shared" ref="V15:V17" si="21">(H15+I15)*100/E15</f>
        <v>56.862745098039213</v>
      </c>
      <c r="W15" s="726">
        <f t="shared" ref="W15:W17" si="22">(K15+L15)*100/E15</f>
        <v>5.882352941176471</v>
      </c>
      <c r="X15" s="709" t="s">
        <v>30</v>
      </c>
      <c r="Y15" s="20">
        <f>SUM(Y11:Y14)</f>
        <v>0</v>
      </c>
      <c r="Z15" s="20">
        <f>SUM(Z11:Z14)</f>
        <v>77</v>
      </c>
      <c r="AA15" s="738">
        <f t="shared" si="14"/>
        <v>77</v>
      </c>
      <c r="AB15" s="22">
        <f>SUM(AB11:AB14)</f>
        <v>50</v>
      </c>
      <c r="AC15" s="20" t="s">
        <v>30</v>
      </c>
      <c r="AD15" s="736">
        <f t="shared" si="0"/>
        <v>1.5098039215686274</v>
      </c>
      <c r="AE15" s="819">
        <f t="shared" si="6"/>
        <v>1.5098039215686274</v>
      </c>
      <c r="AF15" s="15" t="s">
        <v>31</v>
      </c>
      <c r="AG15" s="16">
        <f t="shared" si="17"/>
        <v>0</v>
      </c>
      <c r="AH15" s="16">
        <f t="shared" si="17"/>
        <v>279</v>
      </c>
      <c r="AI15" s="199">
        <f t="shared" si="2"/>
        <v>279</v>
      </c>
      <c r="AJ15" s="356">
        <f>AD17</f>
        <v>10.73076923076923</v>
      </c>
      <c r="AK15" s="604"/>
      <c r="AL15" s="604"/>
      <c r="AM15" s="133"/>
      <c r="AN15" s="148"/>
      <c r="AO15" s="155"/>
      <c r="AP15" s="155"/>
      <c r="AQ15" s="155"/>
      <c r="AR15" s="156"/>
      <c r="AS15" s="156"/>
      <c r="AT15" s="156"/>
      <c r="AU15" s="155"/>
    </row>
    <row r="16" spans="1:47" ht="14.4" thickBot="1" x14ac:dyDescent="0.35">
      <c r="A16" s="742" t="s">
        <v>29</v>
      </c>
      <c r="B16" s="817">
        <f>'II trimestras'!E16</f>
        <v>26</v>
      </c>
      <c r="C16" s="16"/>
      <c r="D16" s="16"/>
      <c r="E16" s="704">
        <f t="shared" si="16"/>
        <v>26</v>
      </c>
      <c r="F16" s="947">
        <v>12</v>
      </c>
      <c r="G16" s="948">
        <v>14</v>
      </c>
      <c r="H16" s="53">
        <v>1</v>
      </c>
      <c r="I16" s="16">
        <v>13</v>
      </c>
      <c r="J16" s="16">
        <v>7</v>
      </c>
      <c r="K16" s="16">
        <v>5</v>
      </c>
      <c r="L16" s="16"/>
      <c r="M16" s="708" t="s">
        <v>29</v>
      </c>
      <c r="N16" s="708" t="s">
        <v>29</v>
      </c>
      <c r="O16" s="716">
        <f t="shared" si="9"/>
        <v>3.8461538461538463</v>
      </c>
      <c r="P16" s="716">
        <f t="shared" si="10"/>
        <v>50</v>
      </c>
      <c r="Q16" s="716">
        <f t="shared" si="3"/>
        <v>26.923076923076923</v>
      </c>
      <c r="R16" s="716">
        <f t="shared" si="4"/>
        <v>19.23076923076923</v>
      </c>
      <c r="S16" s="717">
        <f t="shared" si="5"/>
        <v>0</v>
      </c>
      <c r="T16" s="727" t="s">
        <v>29</v>
      </c>
      <c r="U16" s="725">
        <f t="shared" si="20"/>
        <v>80.769230769230774</v>
      </c>
      <c r="V16" s="726">
        <f t="shared" si="21"/>
        <v>53.846153846153847</v>
      </c>
      <c r="W16" s="726">
        <f t="shared" si="22"/>
        <v>19.23076923076923</v>
      </c>
      <c r="X16" s="708" t="s">
        <v>29</v>
      </c>
      <c r="Y16" s="16"/>
      <c r="Z16" s="16">
        <v>35</v>
      </c>
      <c r="AA16" s="738">
        <v>35</v>
      </c>
      <c r="AB16" s="13"/>
      <c r="AC16" s="17" t="s">
        <v>29</v>
      </c>
      <c r="AD16" s="736">
        <f t="shared" si="0"/>
        <v>1.3461538461538463</v>
      </c>
      <c r="AE16" s="819">
        <f t="shared" si="6"/>
        <v>1.3461538461538463</v>
      </c>
      <c r="AF16" s="15" t="s">
        <v>32</v>
      </c>
      <c r="AG16" s="16">
        <f t="shared" si="17"/>
        <v>0</v>
      </c>
      <c r="AH16" s="16">
        <f t="shared" si="17"/>
        <v>0</v>
      </c>
      <c r="AI16" s="199">
        <f t="shared" si="2"/>
        <v>0</v>
      </c>
      <c r="AJ16" s="356">
        <f>AD18</f>
        <v>0</v>
      </c>
      <c r="AK16" s="147"/>
      <c r="AL16" s="147"/>
      <c r="AM16" s="133"/>
      <c r="AN16" s="148"/>
      <c r="AO16" s="155"/>
      <c r="AP16" s="155"/>
      <c r="AQ16" s="155"/>
      <c r="AR16" s="156"/>
      <c r="AS16" s="156"/>
      <c r="AT16" s="156"/>
      <c r="AU16" s="155"/>
    </row>
    <row r="17" spans="1:47" ht="14.4" thickBot="1" x14ac:dyDescent="0.35">
      <c r="A17" s="742" t="s">
        <v>31</v>
      </c>
      <c r="B17" s="817">
        <f>'II trimestras'!E17</f>
        <v>26</v>
      </c>
      <c r="C17" s="16"/>
      <c r="D17" s="16"/>
      <c r="E17" s="704">
        <f t="shared" si="16"/>
        <v>26</v>
      </c>
      <c r="F17" s="947">
        <v>11</v>
      </c>
      <c r="G17" s="948">
        <v>15</v>
      </c>
      <c r="H17" s="53"/>
      <c r="I17" s="16">
        <v>7</v>
      </c>
      <c r="J17" s="16">
        <v>12</v>
      </c>
      <c r="K17" s="16">
        <v>7</v>
      </c>
      <c r="L17" s="16"/>
      <c r="M17" s="708" t="s">
        <v>31</v>
      </c>
      <c r="N17" s="708" t="s">
        <v>31</v>
      </c>
      <c r="O17" s="716">
        <f t="shared" si="9"/>
        <v>0</v>
      </c>
      <c r="P17" s="716">
        <f t="shared" si="10"/>
        <v>26.923076923076923</v>
      </c>
      <c r="Q17" s="716">
        <f t="shared" si="3"/>
        <v>46.153846153846153</v>
      </c>
      <c r="R17" s="716">
        <f t="shared" si="4"/>
        <v>26.923076923076923</v>
      </c>
      <c r="S17" s="717">
        <f t="shared" si="5"/>
        <v>0</v>
      </c>
      <c r="T17" s="727" t="s">
        <v>31</v>
      </c>
      <c r="U17" s="725">
        <f t="shared" si="20"/>
        <v>73.07692307692308</v>
      </c>
      <c r="V17" s="726">
        <f t="shared" si="21"/>
        <v>26.923076923076923</v>
      </c>
      <c r="W17" s="726">
        <f t="shared" si="22"/>
        <v>26.923076923076923</v>
      </c>
      <c r="X17" s="708" t="s">
        <v>31</v>
      </c>
      <c r="Y17" s="16"/>
      <c r="Z17" s="16">
        <v>279</v>
      </c>
      <c r="AA17" s="738">
        <v>279</v>
      </c>
      <c r="AB17" s="13"/>
      <c r="AC17" s="17" t="s">
        <v>31</v>
      </c>
      <c r="AD17" s="736">
        <f t="shared" si="0"/>
        <v>10.73076923076923</v>
      </c>
      <c r="AE17" s="819">
        <f t="shared" si="6"/>
        <v>10.73076923076923</v>
      </c>
      <c r="AF17" s="15"/>
      <c r="AG17" s="16"/>
      <c r="AH17" s="16"/>
      <c r="AI17" s="199"/>
      <c r="AJ17" s="356"/>
      <c r="AK17" s="147"/>
      <c r="AL17" s="147"/>
      <c r="AM17" s="133"/>
      <c r="AN17" s="148"/>
      <c r="AO17" s="155"/>
      <c r="AP17" s="155"/>
      <c r="AQ17" s="155"/>
      <c r="AR17" s="156"/>
      <c r="AS17" s="156"/>
      <c r="AT17" s="156"/>
      <c r="AU17" s="155"/>
    </row>
    <row r="18" spans="1:47" ht="14.4" thickBot="1" x14ac:dyDescent="0.35">
      <c r="A18" s="742"/>
      <c r="B18" s="817"/>
      <c r="C18" s="16"/>
      <c r="D18" s="16"/>
      <c r="E18" s="704"/>
      <c r="F18" s="777"/>
      <c r="G18" s="796"/>
      <c r="H18" s="53"/>
      <c r="I18" s="16"/>
      <c r="J18" s="16"/>
      <c r="K18" s="16"/>
      <c r="L18" s="16"/>
      <c r="M18" s="708"/>
      <c r="N18" s="708"/>
      <c r="O18" s="716"/>
      <c r="P18" s="716"/>
      <c r="Q18" s="716"/>
      <c r="R18" s="716"/>
      <c r="S18" s="717"/>
      <c r="T18" s="727"/>
      <c r="U18" s="728"/>
      <c r="V18" s="729"/>
      <c r="W18" s="729"/>
      <c r="X18" s="708"/>
      <c r="Y18" s="16"/>
      <c r="Z18" s="16"/>
      <c r="AA18" s="738"/>
      <c r="AB18" s="13"/>
      <c r="AC18" s="17"/>
      <c r="AD18" s="736"/>
      <c r="AE18" s="819"/>
      <c r="AF18" s="15" t="s">
        <v>35</v>
      </c>
      <c r="AG18" s="16">
        <f t="shared" ref="AG18:AH21" si="23">Y21</f>
        <v>0</v>
      </c>
      <c r="AH18" s="16">
        <f t="shared" si="23"/>
        <v>107</v>
      </c>
      <c r="AI18" s="199">
        <f t="shared" si="2"/>
        <v>107</v>
      </c>
      <c r="AJ18" s="356">
        <f>AD21</f>
        <v>3.9629629629629628</v>
      </c>
      <c r="AK18" s="147"/>
      <c r="AL18" s="147"/>
      <c r="AM18" s="133"/>
      <c r="AN18" s="148"/>
      <c r="AO18" s="155"/>
      <c r="AP18" s="155"/>
      <c r="AQ18" s="155"/>
      <c r="AR18" s="156"/>
      <c r="AS18" s="156"/>
      <c r="AT18" s="156"/>
      <c r="AU18" s="155"/>
    </row>
    <row r="19" spans="1:47" ht="14.4" thickBot="1" x14ac:dyDescent="0.35">
      <c r="A19" s="742"/>
      <c r="B19" s="817"/>
      <c r="C19" s="16"/>
      <c r="D19" s="16"/>
      <c r="E19" s="704"/>
      <c r="F19" s="777"/>
      <c r="G19" s="796"/>
      <c r="H19" s="53"/>
      <c r="I19" s="16"/>
      <c r="J19" s="16"/>
      <c r="K19" s="16"/>
      <c r="L19" s="16"/>
      <c r="M19" s="708"/>
      <c r="N19" s="708"/>
      <c r="O19" s="716"/>
      <c r="P19" s="716"/>
      <c r="Q19" s="716"/>
      <c r="R19" s="716"/>
      <c r="S19" s="717"/>
      <c r="T19" s="727"/>
      <c r="U19" s="728"/>
      <c r="V19" s="729"/>
      <c r="W19" s="729"/>
      <c r="X19" s="708"/>
      <c r="Y19" s="16"/>
      <c r="Z19" s="16"/>
      <c r="AA19" s="738"/>
      <c r="AB19" s="13"/>
      <c r="AC19" s="17"/>
      <c r="AD19" s="736"/>
      <c r="AE19" s="819"/>
      <c r="AF19" s="15" t="s">
        <v>36</v>
      </c>
      <c r="AG19" s="16">
        <f t="shared" si="23"/>
        <v>0</v>
      </c>
      <c r="AH19" s="16">
        <f t="shared" si="23"/>
        <v>159</v>
      </c>
      <c r="AI19" s="199">
        <f t="shared" si="2"/>
        <v>159</v>
      </c>
      <c r="AJ19" s="356">
        <f>AD22</f>
        <v>5.6785714285714288</v>
      </c>
      <c r="AN19" s="148"/>
      <c r="AO19" s="155"/>
      <c r="AP19" s="155"/>
      <c r="AQ19" s="155"/>
      <c r="AR19" s="156"/>
      <c r="AS19" s="156"/>
      <c r="AT19" s="156"/>
      <c r="AU19" s="155"/>
    </row>
    <row r="20" spans="1:47" ht="14.4" thickBot="1" x14ac:dyDescent="0.35">
      <c r="A20" s="743" t="s">
        <v>37</v>
      </c>
      <c r="B20" s="709">
        <f>SUM(B16:B19)</f>
        <v>52</v>
      </c>
      <c r="C20" s="20">
        <f>SUM(C16:C19)</f>
        <v>0</v>
      </c>
      <c r="D20" s="20">
        <f>SUM(D16:D19)</f>
        <v>0</v>
      </c>
      <c r="E20" s="704">
        <f t="shared" si="16"/>
        <v>52</v>
      </c>
      <c r="F20" s="19">
        <f t="shared" ref="F20:G20" si="24">SUM(F16:F19)</f>
        <v>23</v>
      </c>
      <c r="G20" s="807">
        <f t="shared" si="24"/>
        <v>29</v>
      </c>
      <c r="H20" s="54">
        <f>SUM(H16:H19)</f>
        <v>1</v>
      </c>
      <c r="I20" s="54">
        <f t="shared" ref="I20:L20" si="25">SUM(I16:I19)</f>
        <v>20</v>
      </c>
      <c r="J20" s="54">
        <f t="shared" si="25"/>
        <v>19</v>
      </c>
      <c r="K20" s="54">
        <f t="shared" si="25"/>
        <v>12</v>
      </c>
      <c r="L20" s="54">
        <f t="shared" si="25"/>
        <v>0</v>
      </c>
      <c r="M20" s="709" t="s">
        <v>37</v>
      </c>
      <c r="N20" s="709" t="s">
        <v>37</v>
      </c>
      <c r="O20" s="716">
        <f t="shared" si="9"/>
        <v>1.9230769230769231</v>
      </c>
      <c r="P20" s="716">
        <f t="shared" si="10"/>
        <v>38.46153846153846</v>
      </c>
      <c r="Q20" s="716">
        <f t="shared" si="3"/>
        <v>36.53846153846154</v>
      </c>
      <c r="R20" s="716">
        <f t="shared" si="4"/>
        <v>23.076923076923077</v>
      </c>
      <c r="S20" s="717">
        <f t="shared" si="5"/>
        <v>0</v>
      </c>
      <c r="T20" s="730" t="s">
        <v>37</v>
      </c>
      <c r="U20" s="725">
        <f t="shared" ref="U20:U22" si="26">(H20+I20+J20)*100/E20</f>
        <v>76.92307692307692</v>
      </c>
      <c r="V20" s="726">
        <f t="shared" ref="V20:V22" si="27">(H20+I20)*100/E20</f>
        <v>40.384615384615387</v>
      </c>
      <c r="W20" s="726">
        <f t="shared" ref="W20:W22" si="28">(K20+L20)*100/E20</f>
        <v>23.076923076923077</v>
      </c>
      <c r="X20" s="709" t="s">
        <v>37</v>
      </c>
      <c r="Y20" s="20">
        <f>SUM(Y16:Y19)</f>
        <v>0</v>
      </c>
      <c r="Z20" s="20">
        <f>SUM(Z16:Z19)</f>
        <v>314</v>
      </c>
      <c r="AA20" s="738">
        <f t="shared" si="14"/>
        <v>314</v>
      </c>
      <c r="AB20" s="22">
        <f>SUM(AB16:AB19)</f>
        <v>0</v>
      </c>
      <c r="AC20" s="20" t="s">
        <v>37</v>
      </c>
      <c r="AD20" s="736">
        <f t="shared" si="0"/>
        <v>6.0384615384615383</v>
      </c>
      <c r="AE20" s="819">
        <f t="shared" si="6"/>
        <v>6.0384615384615383</v>
      </c>
      <c r="AF20" s="15" t="s">
        <v>38</v>
      </c>
      <c r="AG20" s="16">
        <f t="shared" si="23"/>
        <v>0</v>
      </c>
      <c r="AH20" s="16">
        <f t="shared" si="23"/>
        <v>0</v>
      </c>
      <c r="AI20" s="199">
        <f t="shared" si="2"/>
        <v>0</v>
      </c>
      <c r="AJ20" s="356">
        <f>AD23</f>
        <v>0</v>
      </c>
      <c r="AN20" s="148"/>
      <c r="AO20" s="155"/>
      <c r="AP20" s="155"/>
      <c r="AQ20" s="155"/>
      <c r="AR20" s="156"/>
      <c r="AS20" s="156"/>
      <c r="AT20" s="156"/>
      <c r="AU20" s="155"/>
    </row>
    <row r="21" spans="1:47" ht="14.4" thickBot="1" x14ac:dyDescent="0.35">
      <c r="A21" s="742" t="s">
        <v>35</v>
      </c>
      <c r="B21" s="817">
        <f>'II trimestras'!E21</f>
        <v>27</v>
      </c>
      <c r="C21" s="16"/>
      <c r="D21" s="16"/>
      <c r="E21" s="704">
        <f t="shared" si="16"/>
        <v>27</v>
      </c>
      <c r="F21" s="947">
        <v>12</v>
      </c>
      <c r="G21" s="948">
        <v>15</v>
      </c>
      <c r="H21" s="53">
        <v>1</v>
      </c>
      <c r="I21" s="16">
        <v>13</v>
      </c>
      <c r="J21" s="16">
        <v>8</v>
      </c>
      <c r="K21" s="16">
        <v>5</v>
      </c>
      <c r="L21" s="16"/>
      <c r="M21" s="708" t="s">
        <v>35</v>
      </c>
      <c r="N21" s="708" t="s">
        <v>35</v>
      </c>
      <c r="O21" s="716">
        <f t="shared" si="9"/>
        <v>3.7037037037037037</v>
      </c>
      <c r="P21" s="716">
        <f t="shared" si="10"/>
        <v>48.148148148148145</v>
      </c>
      <c r="Q21" s="716">
        <f t="shared" si="3"/>
        <v>29.62962962962963</v>
      </c>
      <c r="R21" s="716">
        <f t="shared" si="4"/>
        <v>18.518518518518519</v>
      </c>
      <c r="S21" s="717">
        <f t="shared" si="5"/>
        <v>0</v>
      </c>
      <c r="T21" s="727" t="s">
        <v>35</v>
      </c>
      <c r="U21" s="725">
        <f t="shared" si="26"/>
        <v>81.481481481481481</v>
      </c>
      <c r="V21" s="726">
        <f>(H21+I21)*100/E21</f>
        <v>51.851851851851855</v>
      </c>
      <c r="W21" s="726">
        <f t="shared" si="28"/>
        <v>18.518518518518519</v>
      </c>
      <c r="X21" s="708" t="s">
        <v>35</v>
      </c>
      <c r="Y21" s="16"/>
      <c r="Z21" s="16">
        <v>107</v>
      </c>
      <c r="AA21" s="738">
        <v>107</v>
      </c>
      <c r="AB21" s="13"/>
      <c r="AC21" s="17" t="s">
        <v>35</v>
      </c>
      <c r="AD21" s="736">
        <f t="shared" si="0"/>
        <v>3.9629629629629628</v>
      </c>
      <c r="AE21" s="819">
        <f t="shared" si="6"/>
        <v>3.9629629629629628</v>
      </c>
      <c r="AF21" s="23" t="s">
        <v>39</v>
      </c>
      <c r="AG21" s="24">
        <f t="shared" si="23"/>
        <v>0</v>
      </c>
      <c r="AH21" s="24">
        <f t="shared" si="23"/>
        <v>0</v>
      </c>
      <c r="AI21" s="357">
        <f t="shared" si="2"/>
        <v>0</v>
      </c>
      <c r="AJ21" s="683">
        <f>AD24</f>
        <v>0</v>
      </c>
      <c r="AN21" s="148"/>
      <c r="AO21" s="155"/>
      <c r="AP21" s="155"/>
      <c r="AQ21" s="155"/>
      <c r="AR21" s="156"/>
      <c r="AS21" s="156"/>
      <c r="AT21" s="156"/>
      <c r="AU21" s="155"/>
    </row>
    <row r="22" spans="1:47" ht="14.4" thickBot="1" x14ac:dyDescent="0.35">
      <c r="A22" s="742" t="s">
        <v>36</v>
      </c>
      <c r="B22" s="817">
        <f>'II trimestras'!E22</f>
        <v>28</v>
      </c>
      <c r="C22" s="16"/>
      <c r="D22" s="16"/>
      <c r="E22" s="704">
        <f t="shared" si="16"/>
        <v>28</v>
      </c>
      <c r="F22" s="947">
        <v>14</v>
      </c>
      <c r="G22" s="948">
        <v>14</v>
      </c>
      <c r="H22" s="53">
        <v>1</v>
      </c>
      <c r="I22" s="16">
        <v>12</v>
      </c>
      <c r="J22" s="16">
        <v>12</v>
      </c>
      <c r="K22" s="16">
        <v>3</v>
      </c>
      <c r="L22" s="16"/>
      <c r="M22" s="708" t="s">
        <v>36</v>
      </c>
      <c r="N22" s="708" t="s">
        <v>36</v>
      </c>
      <c r="O22" s="716">
        <f t="shared" si="9"/>
        <v>3.5714285714285716</v>
      </c>
      <c r="P22" s="716">
        <f t="shared" si="10"/>
        <v>42.857142857142854</v>
      </c>
      <c r="Q22" s="716">
        <f t="shared" si="3"/>
        <v>42.857142857142854</v>
      </c>
      <c r="R22" s="716">
        <f t="shared" si="4"/>
        <v>10.714285714285714</v>
      </c>
      <c r="S22" s="717">
        <f t="shared" si="5"/>
        <v>0</v>
      </c>
      <c r="T22" s="727" t="s">
        <v>36</v>
      </c>
      <c r="U22" s="725">
        <f t="shared" si="26"/>
        <v>89.285714285714292</v>
      </c>
      <c r="V22" s="726">
        <f t="shared" si="27"/>
        <v>46.428571428571431</v>
      </c>
      <c r="W22" s="726">
        <f t="shared" si="28"/>
        <v>10.714285714285714</v>
      </c>
      <c r="X22" s="708" t="s">
        <v>36</v>
      </c>
      <c r="Y22" s="16"/>
      <c r="Z22" s="16">
        <v>159</v>
      </c>
      <c r="AA22" s="738">
        <v>159</v>
      </c>
      <c r="AB22" s="13"/>
      <c r="AC22" s="17" t="s">
        <v>36</v>
      </c>
      <c r="AD22" s="736">
        <f t="shared" si="0"/>
        <v>5.6785714285714288</v>
      </c>
      <c r="AE22" s="819">
        <f t="shared" si="6"/>
        <v>5.6785714285714288</v>
      </c>
      <c r="AF22" s="679"/>
      <c r="AG22" s="680"/>
      <c r="AH22" s="680"/>
      <c r="AI22" s="681"/>
      <c r="AJ22" s="682"/>
      <c r="AN22" s="629"/>
      <c r="AO22" s="630"/>
      <c r="AP22" s="630"/>
      <c r="AQ22" s="467"/>
      <c r="AR22" s="467"/>
      <c r="AS22" s="156"/>
      <c r="AT22" s="156"/>
      <c r="AU22" s="155"/>
    </row>
    <row r="23" spans="1:47" ht="14.4" thickBot="1" x14ac:dyDescent="0.35">
      <c r="A23" s="742"/>
      <c r="B23" s="817"/>
      <c r="C23" s="16"/>
      <c r="D23" s="16"/>
      <c r="E23" s="704"/>
      <c r="F23" s="777"/>
      <c r="G23" s="796"/>
      <c r="H23" s="53"/>
      <c r="I23" s="16"/>
      <c r="J23" s="16"/>
      <c r="K23" s="16"/>
      <c r="L23" s="16"/>
      <c r="M23" s="708"/>
      <c r="N23" s="708"/>
      <c r="O23" s="716"/>
      <c r="P23" s="716"/>
      <c r="Q23" s="716"/>
      <c r="R23" s="716"/>
      <c r="S23" s="717"/>
      <c r="T23" s="727"/>
      <c r="U23" s="728"/>
      <c r="V23" s="729"/>
      <c r="W23" s="729"/>
      <c r="X23" s="708"/>
      <c r="Y23" s="16"/>
      <c r="Z23" s="16"/>
      <c r="AA23" s="738"/>
      <c r="AB23" s="13"/>
      <c r="AC23" s="17"/>
      <c r="AD23" s="736"/>
      <c r="AE23" s="819"/>
      <c r="AF23" s="322" t="s">
        <v>0</v>
      </c>
      <c r="AG23" s="323" t="s">
        <v>16</v>
      </c>
      <c r="AH23" s="323" t="s">
        <v>17</v>
      </c>
      <c r="AI23" s="324" t="s">
        <v>18</v>
      </c>
      <c r="AJ23" s="325"/>
      <c r="AK23" s="295" t="s">
        <v>0</v>
      </c>
      <c r="AL23" s="295" t="s">
        <v>116</v>
      </c>
      <c r="AN23" s="631"/>
      <c r="AO23" s="462"/>
      <c r="AP23" s="462"/>
      <c r="AQ23" s="463"/>
      <c r="AR23" s="463"/>
      <c r="AS23" s="156"/>
      <c r="AT23" s="156"/>
      <c r="AU23" s="155"/>
    </row>
    <row r="24" spans="1:47" ht="13.8" x14ac:dyDescent="0.3">
      <c r="A24" s="742"/>
      <c r="B24" s="817"/>
      <c r="C24" s="16"/>
      <c r="D24" s="16"/>
      <c r="E24" s="704"/>
      <c r="F24" s="777"/>
      <c r="G24" s="796"/>
      <c r="H24" s="53"/>
      <c r="I24" s="16"/>
      <c r="J24" s="16"/>
      <c r="K24" s="16"/>
      <c r="L24" s="16"/>
      <c r="M24" s="708"/>
      <c r="N24" s="708"/>
      <c r="O24" s="716"/>
      <c r="P24" s="716"/>
      <c r="Q24" s="716"/>
      <c r="R24" s="716"/>
      <c r="S24" s="717"/>
      <c r="T24" s="727"/>
      <c r="U24" s="728"/>
      <c r="V24" s="729"/>
      <c r="W24" s="729"/>
      <c r="X24" s="708"/>
      <c r="Y24" s="16"/>
      <c r="Z24" s="16"/>
      <c r="AA24" s="738"/>
      <c r="AB24" s="13"/>
      <c r="AC24" s="17"/>
      <c r="AD24" s="736"/>
      <c r="AE24" s="819"/>
      <c r="AF24" s="292" t="s">
        <v>104</v>
      </c>
      <c r="AG24" s="297">
        <f>Y10</f>
        <v>0</v>
      </c>
      <c r="AH24" s="297">
        <f>Z10</f>
        <v>132</v>
      </c>
      <c r="AI24" s="298">
        <f>AG24+AH24</f>
        <v>132</v>
      </c>
      <c r="AJ24" s="299"/>
      <c r="AK24" s="292" t="s">
        <v>104</v>
      </c>
      <c r="AL24" s="351">
        <f>AD10</f>
        <v>3.1428571428571428</v>
      </c>
      <c r="AN24" s="464"/>
      <c r="AO24" s="463"/>
      <c r="AP24" s="463"/>
      <c r="AQ24" s="463"/>
      <c r="AR24" s="463"/>
      <c r="AS24" s="156"/>
      <c r="AT24" s="156"/>
      <c r="AU24" s="155"/>
    </row>
    <row r="25" spans="1:47" ht="13.8" x14ac:dyDescent="0.3">
      <c r="A25" s="238" t="s">
        <v>37</v>
      </c>
      <c r="B25" s="239">
        <f>SUM(B21:B24)</f>
        <v>55</v>
      </c>
      <c r="C25" s="239">
        <f>SUM(C21:C24)</f>
        <v>0</v>
      </c>
      <c r="D25" s="239">
        <f>SUM(D21:D24)</f>
        <v>0</v>
      </c>
      <c r="E25" s="240">
        <f t="shared" si="16"/>
        <v>55</v>
      </c>
      <c r="F25" s="238">
        <f t="shared" ref="F25:L25" si="29">SUM(F21:F24)</f>
        <v>26</v>
      </c>
      <c r="G25" s="241">
        <f t="shared" si="29"/>
        <v>29</v>
      </c>
      <c r="H25" s="242">
        <f t="shared" si="29"/>
        <v>2</v>
      </c>
      <c r="I25" s="239">
        <f t="shared" si="29"/>
        <v>25</v>
      </c>
      <c r="J25" s="239">
        <f t="shared" si="29"/>
        <v>20</v>
      </c>
      <c r="K25" s="239">
        <f t="shared" si="29"/>
        <v>8</v>
      </c>
      <c r="L25" s="239">
        <f t="shared" si="29"/>
        <v>0</v>
      </c>
      <c r="M25" s="239" t="s">
        <v>37</v>
      </c>
      <c r="N25" s="239" t="s">
        <v>37</v>
      </c>
      <c r="O25" s="243">
        <f t="shared" si="9"/>
        <v>3.6363636363636362</v>
      </c>
      <c r="P25" s="243">
        <f t="shared" si="10"/>
        <v>45.454545454545453</v>
      </c>
      <c r="Q25" s="243">
        <f t="shared" si="3"/>
        <v>36.363636363636367</v>
      </c>
      <c r="R25" s="243">
        <f t="shared" si="4"/>
        <v>14.545454545454545</v>
      </c>
      <c r="S25" s="244">
        <f t="shared" si="5"/>
        <v>0</v>
      </c>
      <c r="T25" s="245" t="s">
        <v>37</v>
      </c>
      <c r="U25" s="246">
        <f t="shared" ref="U25:U26" si="30">(H25+I25+J25)*100/E25</f>
        <v>85.454545454545453</v>
      </c>
      <c r="V25" s="247">
        <f t="shared" ref="V25:V26" si="31">(H25+I25)*100/E25</f>
        <v>49.090909090909093</v>
      </c>
      <c r="W25" s="247">
        <f t="shared" ref="W25:W26" si="32">(K25+L25)*100/E25</f>
        <v>14.545454545454545</v>
      </c>
      <c r="X25" s="239" t="s">
        <v>37</v>
      </c>
      <c r="Y25" s="239">
        <f>SUM(Y21:Y24)</f>
        <v>0</v>
      </c>
      <c r="Z25" s="239">
        <f>SUM(Z21:Z24)</f>
        <v>266</v>
      </c>
      <c r="AA25" s="248">
        <f t="shared" si="14"/>
        <v>266</v>
      </c>
      <c r="AB25" s="248">
        <f>SUM(AB21:AB24)</f>
        <v>0</v>
      </c>
      <c r="AC25" s="239" t="s">
        <v>37</v>
      </c>
      <c r="AD25" s="249">
        <f t="shared" si="0"/>
        <v>4.836363636363636</v>
      </c>
      <c r="AE25" s="291">
        <f t="shared" si="6"/>
        <v>4.836363636363636</v>
      </c>
      <c r="AF25" s="293" t="s">
        <v>176</v>
      </c>
      <c r="AG25" s="297">
        <f>AA15</f>
        <v>77</v>
      </c>
      <c r="AH25" s="297">
        <f>Z15</f>
        <v>77</v>
      </c>
      <c r="AI25" s="298">
        <f>AG25+AH25</f>
        <v>154</v>
      </c>
      <c r="AJ25" s="299"/>
      <c r="AK25" s="293" t="s">
        <v>176</v>
      </c>
      <c r="AL25" s="352">
        <f>AD15</f>
        <v>1.5098039215686274</v>
      </c>
      <c r="AN25" s="465"/>
      <c r="AO25" s="466"/>
      <c r="AP25" s="466"/>
      <c r="AQ25" s="466"/>
      <c r="AR25" s="466"/>
      <c r="AS25" s="159"/>
      <c r="AT25" s="159"/>
      <c r="AU25" s="159"/>
    </row>
    <row r="26" spans="1:47" ht="13.8" x14ac:dyDescent="0.3">
      <c r="A26" s="824" t="s">
        <v>40</v>
      </c>
      <c r="B26" s="825">
        <f>B10+B15+B20+B25</f>
        <v>202</v>
      </c>
      <c r="C26" s="825">
        <f>C10+C15+C20+C25</f>
        <v>2</v>
      </c>
      <c r="D26" s="825">
        <f>D10+D15+D20+D25</f>
        <v>0</v>
      </c>
      <c r="E26" s="826">
        <f t="shared" si="16"/>
        <v>200</v>
      </c>
      <c r="F26" s="825">
        <f t="shared" ref="F26:L26" si="33">F10+F15+F20+F25</f>
        <v>94</v>
      </c>
      <c r="G26" s="825">
        <f t="shared" si="33"/>
        <v>106</v>
      </c>
      <c r="H26" s="825">
        <f t="shared" si="33"/>
        <v>14</v>
      </c>
      <c r="I26" s="825">
        <f t="shared" si="33"/>
        <v>92</v>
      </c>
      <c r="J26" s="825">
        <f t="shared" si="33"/>
        <v>70</v>
      </c>
      <c r="K26" s="825">
        <f t="shared" si="33"/>
        <v>24</v>
      </c>
      <c r="L26" s="825">
        <f t="shared" si="33"/>
        <v>0</v>
      </c>
      <c r="M26" s="824" t="s">
        <v>40</v>
      </c>
      <c r="N26" s="824" t="s">
        <v>40</v>
      </c>
      <c r="O26" s="827">
        <f t="shared" si="9"/>
        <v>7</v>
      </c>
      <c r="P26" s="827">
        <f t="shared" si="10"/>
        <v>46</v>
      </c>
      <c r="Q26" s="827">
        <f t="shared" si="3"/>
        <v>35</v>
      </c>
      <c r="R26" s="827">
        <f t="shared" si="4"/>
        <v>12</v>
      </c>
      <c r="S26" s="827">
        <f t="shared" si="5"/>
        <v>0</v>
      </c>
      <c r="T26" s="824" t="s">
        <v>40</v>
      </c>
      <c r="U26" s="828">
        <f t="shared" si="30"/>
        <v>88</v>
      </c>
      <c r="V26" s="828">
        <f t="shared" si="31"/>
        <v>53</v>
      </c>
      <c r="W26" s="828">
        <f t="shared" si="32"/>
        <v>12</v>
      </c>
      <c r="X26" s="824" t="s">
        <v>40</v>
      </c>
      <c r="Y26" s="825">
        <f>Y10+Y15+Y20+Y25</f>
        <v>0</v>
      </c>
      <c r="Z26" s="825">
        <f>Z10+Z15+Z20+Z25</f>
        <v>789</v>
      </c>
      <c r="AA26" s="825">
        <f t="shared" si="14"/>
        <v>789</v>
      </c>
      <c r="AB26" s="825">
        <f>SUM(AB25,AB20,AB15,AB10)</f>
        <v>50</v>
      </c>
      <c r="AC26" s="824" t="s">
        <v>40</v>
      </c>
      <c r="AD26" s="829">
        <f t="shared" si="0"/>
        <v>3.9449999999999998</v>
      </c>
      <c r="AE26" s="830">
        <f t="shared" si="6"/>
        <v>3.9449999999999998</v>
      </c>
      <c r="AF26" s="820" t="s">
        <v>174</v>
      </c>
      <c r="AG26" s="297">
        <f>Y20</f>
        <v>0</v>
      </c>
      <c r="AH26" s="297">
        <f>Z20</f>
        <v>314</v>
      </c>
      <c r="AI26" s="298">
        <f>AG26+AH26</f>
        <v>314</v>
      </c>
      <c r="AJ26" s="299"/>
      <c r="AK26" s="294" t="s">
        <v>174</v>
      </c>
      <c r="AL26" s="353">
        <f>AD20</f>
        <v>6.0384615384615383</v>
      </c>
      <c r="AN26" s="409"/>
      <c r="AO26" s="460"/>
      <c r="AP26" s="460"/>
      <c r="AQ26" s="460"/>
      <c r="AR26" s="460"/>
      <c r="AS26" s="151"/>
      <c r="AT26" s="151"/>
      <c r="AU26" s="151"/>
    </row>
    <row r="27" spans="1:47" ht="14.4" thickBot="1" x14ac:dyDescent="0.35">
      <c r="A27" s="543"/>
      <c r="B27" s="821"/>
      <c r="C27" s="822"/>
      <c r="D27" s="822"/>
      <c r="E27" s="823"/>
      <c r="F27" s="544"/>
      <c r="G27" s="544"/>
      <c r="H27" s="544"/>
      <c r="I27" s="544"/>
      <c r="J27" s="544"/>
      <c r="K27" s="544"/>
      <c r="L27" s="544"/>
      <c r="M27" s="543"/>
      <c r="N27" s="543"/>
      <c r="O27" s="233"/>
      <c r="P27" s="233"/>
      <c r="Q27" s="233"/>
      <c r="R27" s="233"/>
      <c r="S27" s="233"/>
      <c r="T27" s="543"/>
      <c r="U27" s="545"/>
      <c r="V27" s="545"/>
      <c r="W27" s="545"/>
      <c r="X27" s="543"/>
      <c r="Y27" s="544"/>
      <c r="Z27" s="544"/>
      <c r="AA27" s="544"/>
      <c r="AB27" s="544"/>
      <c r="AC27" s="543"/>
      <c r="AD27" s="546"/>
      <c r="AE27" s="677"/>
      <c r="AF27" s="547" t="s">
        <v>175</v>
      </c>
      <c r="AG27" s="297">
        <f>AA25</f>
        <v>266</v>
      </c>
      <c r="AH27" s="297">
        <f>Z25</f>
        <v>266</v>
      </c>
      <c r="AI27" s="298">
        <f>AG27+AH27</f>
        <v>532</v>
      </c>
      <c r="AJ27" s="299"/>
      <c r="AK27" s="477" t="s">
        <v>175</v>
      </c>
      <c r="AL27" s="551">
        <f>AD25</f>
        <v>4.836363636363636</v>
      </c>
      <c r="AN27" s="409"/>
      <c r="AO27" s="460"/>
      <c r="AP27" s="460"/>
      <c r="AQ27" s="460"/>
      <c r="AR27" s="460"/>
      <c r="AS27" s="151"/>
      <c r="AT27" s="151"/>
      <c r="AU27" s="151"/>
    </row>
    <row r="28" spans="1:47" ht="14.4" thickBot="1" x14ac:dyDescent="0.35">
      <c r="A28" s="6"/>
      <c r="B28" s="134"/>
      <c r="C28" s="134"/>
      <c r="D28" s="134"/>
      <c r="E28" s="134"/>
      <c r="F28" s="134"/>
      <c r="G28" s="134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7"/>
      <c r="V28" s="7"/>
      <c r="W28" s="7"/>
      <c r="X28" s="6"/>
      <c r="Y28" s="7"/>
      <c r="Z28" s="7"/>
      <c r="AA28" s="7"/>
      <c r="AB28" s="7"/>
      <c r="AC28" s="6"/>
      <c r="AD28" s="7"/>
      <c r="AE28" s="7"/>
      <c r="AF28" s="332" t="s">
        <v>124</v>
      </c>
      <c r="AG28" s="329">
        <f>SUM(AG24:AG27)</f>
        <v>343</v>
      </c>
      <c r="AH28" s="350">
        <f>SUM(AH24:AH27)</f>
        <v>789</v>
      </c>
      <c r="AI28" s="350">
        <f>SUM(AI24:AI27)</f>
        <v>1132</v>
      </c>
      <c r="AJ28" s="350"/>
      <c r="AK28" s="327" t="s">
        <v>117</v>
      </c>
      <c r="AL28" s="354">
        <f>AD26</f>
        <v>3.9449999999999998</v>
      </c>
      <c r="AN28" s="133"/>
      <c r="AO28" s="133"/>
      <c r="AP28" s="133"/>
      <c r="AQ28" s="133"/>
      <c r="AR28" s="133"/>
    </row>
    <row r="29" spans="1:47" ht="13.8" thickBot="1" x14ac:dyDescent="0.3">
      <c r="B29" s="471"/>
      <c r="C29" s="471"/>
      <c r="D29" s="471"/>
      <c r="E29" s="471"/>
      <c r="F29" s="471"/>
      <c r="G29" s="471"/>
      <c r="AF29" s="333" t="s">
        <v>67</v>
      </c>
      <c r="AG29" s="328">
        <f>I52+I103</f>
        <v>107</v>
      </c>
      <c r="AH29" s="328">
        <f>J52+J103</f>
        <v>0</v>
      </c>
      <c r="AI29" s="328">
        <f>SUM(AG29:AH29)</f>
        <v>107</v>
      </c>
      <c r="AJ29" s="331"/>
    </row>
    <row r="30" spans="1:47" ht="14.4" thickBot="1" x14ac:dyDescent="0.35">
      <c r="D30" s="147"/>
      <c r="E30" s="147"/>
      <c r="F30" s="147"/>
      <c r="V30" s="290" t="s">
        <v>111</v>
      </c>
      <c r="W30" s="281" t="s">
        <v>108</v>
      </c>
      <c r="X30" s="282" t="s">
        <v>109</v>
      </c>
      <c r="Y30" s="289" t="s">
        <v>110</v>
      </c>
      <c r="AF30" s="334"/>
      <c r="AG30" s="328"/>
      <c r="AH30" s="328"/>
      <c r="AI30" s="328"/>
      <c r="AJ30" s="336"/>
    </row>
    <row r="31" spans="1:47" ht="14.4" thickBot="1" x14ac:dyDescent="0.35">
      <c r="C31" s="8" t="s">
        <v>248</v>
      </c>
      <c r="F31" s="8" t="s">
        <v>179</v>
      </c>
      <c r="V31" s="280" t="s">
        <v>112</v>
      </c>
      <c r="W31" s="358">
        <f>U10</f>
        <v>97.61904761904762</v>
      </c>
      <c r="X31" s="359">
        <f>V10</f>
        <v>69.047619047619051</v>
      </c>
      <c r="Y31" s="360">
        <f>W10</f>
        <v>2.3809523809523809</v>
      </c>
      <c r="AF31" s="337" t="s">
        <v>18</v>
      </c>
      <c r="AG31" s="338">
        <f>SUM(AG28:AG30)</f>
        <v>450</v>
      </c>
      <c r="AH31" s="678">
        <f>SUM(AH28:AH30)</f>
        <v>789</v>
      </c>
      <c r="AI31" s="678">
        <f>SUM(AI28:AI30)</f>
        <v>1239</v>
      </c>
      <c r="AJ31" s="339"/>
    </row>
    <row r="32" spans="1:47" ht="14.4" thickBot="1" x14ac:dyDescent="0.35">
      <c r="A32" s="744" t="s">
        <v>0</v>
      </c>
      <c r="B32" s="835" t="s">
        <v>1</v>
      </c>
      <c r="C32" s="60" t="s">
        <v>2</v>
      </c>
      <c r="D32" s="60" t="s">
        <v>3</v>
      </c>
      <c r="E32" s="749" t="s">
        <v>178</v>
      </c>
      <c r="F32" s="62" t="s">
        <v>66</v>
      </c>
      <c r="G32" s="63"/>
      <c r="H32" s="59" t="s">
        <v>0</v>
      </c>
      <c r="I32" s="88"/>
      <c r="J32" s="89" t="s">
        <v>7</v>
      </c>
      <c r="K32" s="89"/>
      <c r="L32" s="89"/>
      <c r="M32" s="59" t="s">
        <v>8</v>
      </c>
      <c r="N32" s="62"/>
      <c r="O32" s="88"/>
      <c r="P32" s="64"/>
      <c r="Q32" s="65" t="s">
        <v>5</v>
      </c>
      <c r="R32" s="65"/>
      <c r="S32" s="62"/>
      <c r="T32" s="646" t="s">
        <v>108</v>
      </c>
      <c r="U32" s="108" t="s">
        <v>109</v>
      </c>
      <c r="V32" s="622" t="s">
        <v>113</v>
      </c>
      <c r="W32" s="361">
        <f>U15</f>
        <v>94.117647058823536</v>
      </c>
      <c r="X32" s="284">
        <f>V15</f>
        <v>56.862745098039213</v>
      </c>
      <c r="Y32" s="355">
        <f>W15</f>
        <v>5.882352941176471</v>
      </c>
      <c r="Z32" s="90"/>
      <c r="AA32" s="90"/>
      <c r="AB32" s="90"/>
      <c r="AC32" s="90"/>
      <c r="AD32" s="90"/>
      <c r="AE32" s="90"/>
      <c r="AF32" s="340" t="s">
        <v>125</v>
      </c>
      <c r="AG32" s="341"/>
      <c r="AH32" s="341">
        <f>AH31/E26</f>
        <v>3.9449999999999998</v>
      </c>
      <c r="AI32" s="341"/>
      <c r="AJ32" s="342"/>
      <c r="AK32" s="90"/>
      <c r="AL32" s="90"/>
      <c r="AM32" s="91"/>
      <c r="AN32" s="91"/>
      <c r="AO32" s="91"/>
      <c r="AP32" s="91"/>
      <c r="AQ32" s="91"/>
      <c r="AR32" s="91"/>
      <c r="AS32" s="91"/>
      <c r="AT32" s="91"/>
      <c r="AU32" s="91"/>
    </row>
    <row r="33" spans="1:47" ht="14.4" thickBot="1" x14ac:dyDescent="0.35">
      <c r="A33" s="836"/>
      <c r="B33" s="837" t="s">
        <v>9</v>
      </c>
      <c r="C33" s="663"/>
      <c r="D33" s="663"/>
      <c r="E33" s="842" t="s">
        <v>10</v>
      </c>
      <c r="F33" s="69" t="s">
        <v>64</v>
      </c>
      <c r="G33" s="844" t="s">
        <v>65</v>
      </c>
      <c r="H33" s="845"/>
      <c r="I33" s="664" t="s">
        <v>16</v>
      </c>
      <c r="J33" s="665" t="s">
        <v>17</v>
      </c>
      <c r="K33" s="666" t="s">
        <v>18</v>
      </c>
      <c r="L33" s="322"/>
      <c r="M33" s="211" t="s">
        <v>19</v>
      </c>
      <c r="N33" s="211"/>
      <c r="O33" s="71" t="s">
        <v>205</v>
      </c>
      <c r="P33" s="72" t="s">
        <v>198</v>
      </c>
      <c r="Q33" s="73" t="s">
        <v>203</v>
      </c>
      <c r="R33" s="667" t="s">
        <v>233</v>
      </c>
      <c r="S33" s="667" t="s">
        <v>204</v>
      </c>
      <c r="T33" s="340"/>
      <c r="U33" s="107"/>
      <c r="V33" s="622" t="s">
        <v>114</v>
      </c>
      <c r="W33" s="361">
        <f>U20</f>
        <v>76.92307692307692</v>
      </c>
      <c r="X33" s="284">
        <f>V20</f>
        <v>40.384615384615387</v>
      </c>
      <c r="Y33" s="355">
        <f>W20</f>
        <v>23.076923076923077</v>
      </c>
      <c r="Z33" s="90"/>
      <c r="AA33" s="90"/>
      <c r="AB33" s="90"/>
      <c r="AC33" s="90"/>
      <c r="AD33" s="90"/>
      <c r="AH33" s="90"/>
      <c r="AI33" s="90"/>
      <c r="AJ33" s="90"/>
      <c r="AK33" s="90"/>
      <c r="AL33" s="91"/>
      <c r="AM33" s="91"/>
      <c r="AN33" s="91"/>
      <c r="AO33" s="91"/>
      <c r="AP33" s="91"/>
      <c r="AQ33" s="91"/>
      <c r="AR33" s="91"/>
      <c r="AS33" s="91"/>
      <c r="AT33" s="91"/>
      <c r="AU33" s="91"/>
    </row>
    <row r="34" spans="1:47" ht="14.4" thickBot="1" x14ac:dyDescent="0.35">
      <c r="A34" s="838" t="s">
        <v>45</v>
      </c>
      <c r="B34" s="839">
        <f>'II trimestras'!E34</f>
        <v>24</v>
      </c>
      <c r="C34" s="660"/>
      <c r="D34" s="660"/>
      <c r="E34" s="843">
        <f t="shared" ref="E34:E36" si="34">B34-C34+D34</f>
        <v>24</v>
      </c>
      <c r="F34" s="831">
        <v>15</v>
      </c>
      <c r="G34" s="839">
        <f>E34-F34</f>
        <v>9</v>
      </c>
      <c r="H34" s="838" t="s">
        <v>45</v>
      </c>
      <c r="I34" s="660"/>
      <c r="J34" s="660"/>
      <c r="K34" s="846">
        <f t="shared" ref="K34:K52" si="35">SUM(I34:J34)</f>
        <v>0</v>
      </c>
      <c r="L34" s="838" t="s">
        <v>45</v>
      </c>
      <c r="M34" s="847">
        <f t="shared" ref="M34:M52" si="36">K34/E34</f>
        <v>0</v>
      </c>
      <c r="N34" s="838" t="s">
        <v>45</v>
      </c>
      <c r="O34" s="661">
        <v>5</v>
      </c>
      <c r="P34" s="661">
        <v>12</v>
      </c>
      <c r="Q34" s="661">
        <v>5</v>
      </c>
      <c r="R34" s="662">
        <v>2</v>
      </c>
      <c r="S34" s="662"/>
      <c r="T34" s="849">
        <f>(O34+P34+Q34)*100/E34</f>
        <v>91.666666666666671</v>
      </c>
      <c r="U34" s="670">
        <f>(Q34+P34)*100/E34</f>
        <v>70.833333333333329</v>
      </c>
      <c r="V34" s="623" t="s">
        <v>74</v>
      </c>
      <c r="W34" s="362">
        <f t="shared" ref="W34:Y35" si="37">U25</f>
        <v>85.454545454545453</v>
      </c>
      <c r="X34" s="363">
        <f t="shared" si="37"/>
        <v>49.090909090909093</v>
      </c>
      <c r="Y34" s="364">
        <f t="shared" si="37"/>
        <v>14.545454545454545</v>
      </c>
      <c r="Z34" s="90"/>
      <c r="AA34" s="90"/>
      <c r="AB34" s="90"/>
      <c r="AC34" s="90"/>
      <c r="AD34" s="90"/>
      <c r="AE34" s="147"/>
      <c r="AF34" s="147"/>
      <c r="AG34" s="147"/>
      <c r="AH34" s="90"/>
      <c r="AI34" s="90"/>
      <c r="AJ34" s="90"/>
      <c r="AK34" s="90"/>
      <c r="AL34" s="91"/>
      <c r="AM34" s="91"/>
      <c r="AN34" s="91"/>
      <c r="AO34" s="91"/>
      <c r="AP34" s="91"/>
      <c r="AQ34" s="91"/>
      <c r="AR34" s="91"/>
      <c r="AS34" s="91"/>
      <c r="AT34" s="91"/>
      <c r="AU34" s="91"/>
    </row>
    <row r="35" spans="1:47" ht="13.8" x14ac:dyDescent="0.3">
      <c r="A35" s="840" t="s">
        <v>46</v>
      </c>
      <c r="B35" s="841">
        <f>'II trimestras'!E35</f>
        <v>24</v>
      </c>
      <c r="C35" s="1"/>
      <c r="D35" s="1"/>
      <c r="E35" s="843">
        <f t="shared" si="34"/>
        <v>24</v>
      </c>
      <c r="F35" s="832">
        <v>11</v>
      </c>
      <c r="G35" s="841">
        <f t="shared" ref="G35:G49" si="38">E35-F35</f>
        <v>13</v>
      </c>
      <c r="H35" s="840" t="s">
        <v>46</v>
      </c>
      <c r="I35" s="1"/>
      <c r="J35" s="1"/>
      <c r="K35" s="762">
        <v>0</v>
      </c>
      <c r="L35" s="840" t="s">
        <v>46</v>
      </c>
      <c r="M35" s="848">
        <f t="shared" si="36"/>
        <v>0</v>
      </c>
      <c r="N35" s="840" t="s">
        <v>46</v>
      </c>
      <c r="O35" s="210">
        <v>5</v>
      </c>
      <c r="P35" s="210">
        <v>8</v>
      </c>
      <c r="Q35" s="210">
        <v>9</v>
      </c>
      <c r="R35" s="657">
        <v>2</v>
      </c>
      <c r="S35" s="657"/>
      <c r="T35" s="668">
        <f t="shared" ref="T35:T52" si="39">(O35+P35+Q35)*100/E35</f>
        <v>91.666666666666671</v>
      </c>
      <c r="U35" s="670">
        <f t="shared" ref="U35:U52" si="40">(Q35+P35)*100/E35</f>
        <v>70.833333333333329</v>
      </c>
      <c r="V35" s="159" t="s">
        <v>93</v>
      </c>
      <c r="W35" s="434">
        <f t="shared" si="37"/>
        <v>88</v>
      </c>
      <c r="X35" s="434">
        <f t="shared" si="37"/>
        <v>53</v>
      </c>
      <c r="Y35" s="433">
        <f t="shared" si="37"/>
        <v>12</v>
      </c>
      <c r="Z35" s="90"/>
      <c r="AA35" s="90"/>
      <c r="AB35" s="90"/>
      <c r="AC35" s="90"/>
      <c r="AD35" s="90"/>
      <c r="AE35" s="147"/>
      <c r="AF35" s="147"/>
      <c r="AG35" s="147"/>
      <c r="AH35" s="90"/>
      <c r="AI35" s="90"/>
      <c r="AJ35" s="90"/>
      <c r="AK35" s="90"/>
      <c r="AL35" s="91"/>
      <c r="AM35" s="91"/>
      <c r="AN35" s="91"/>
      <c r="AO35" s="91"/>
      <c r="AP35" s="91"/>
      <c r="AQ35" s="91"/>
      <c r="AR35" s="91"/>
      <c r="AS35" s="91"/>
      <c r="AT35" s="91"/>
      <c r="AU35" s="91"/>
    </row>
    <row r="36" spans="1:47" ht="13.8" x14ac:dyDescent="0.3">
      <c r="A36" s="840" t="s">
        <v>47</v>
      </c>
      <c r="B36" s="841">
        <f>'II trimestras'!E36</f>
        <v>0</v>
      </c>
      <c r="C36" s="1"/>
      <c r="D36" s="1"/>
      <c r="E36" s="843">
        <f t="shared" si="34"/>
        <v>0</v>
      </c>
      <c r="F36" s="832"/>
      <c r="G36" s="841">
        <f t="shared" ref="G36" si="41">E36-F36</f>
        <v>0</v>
      </c>
      <c r="H36" s="840" t="s">
        <v>47</v>
      </c>
      <c r="I36" s="1"/>
      <c r="J36" s="1"/>
      <c r="K36" s="762">
        <v>0</v>
      </c>
      <c r="L36" s="840" t="s">
        <v>47</v>
      </c>
      <c r="M36" s="848">
        <v>0</v>
      </c>
      <c r="N36" s="840" t="s">
        <v>47</v>
      </c>
      <c r="O36" s="210"/>
      <c r="P36" s="210"/>
      <c r="Q36" s="210"/>
      <c r="R36" s="657"/>
      <c r="S36" s="657"/>
      <c r="T36" s="668">
        <v>0</v>
      </c>
      <c r="U36" s="670">
        <v>0</v>
      </c>
      <c r="V36" s="90"/>
      <c r="W36" s="90"/>
      <c r="X36" s="90"/>
      <c r="Y36" s="90"/>
      <c r="Z36" s="90"/>
      <c r="AA36" s="90"/>
      <c r="AB36" s="90"/>
      <c r="AC36" s="90"/>
      <c r="AD36" s="90"/>
      <c r="AE36" s="147"/>
      <c r="AF36" s="147"/>
      <c r="AG36" s="147"/>
      <c r="AH36" s="90"/>
      <c r="AI36" s="90"/>
      <c r="AJ36" s="90"/>
      <c r="AK36" s="90"/>
      <c r="AL36" s="91"/>
      <c r="AM36" s="91"/>
      <c r="AN36" s="91"/>
      <c r="AO36" s="91"/>
      <c r="AP36" s="91"/>
      <c r="AQ36" s="91"/>
      <c r="AR36" s="91"/>
      <c r="AS36" s="91"/>
      <c r="AT36" s="91"/>
      <c r="AU36" s="91"/>
    </row>
    <row r="37" spans="1:47" ht="13.8" x14ac:dyDescent="0.3">
      <c r="A37" s="840"/>
      <c r="B37" s="841"/>
      <c r="C37" s="1"/>
      <c r="D37" s="1"/>
      <c r="E37" s="843"/>
      <c r="F37" s="832"/>
      <c r="G37" s="841"/>
      <c r="H37" s="840"/>
      <c r="I37" s="1"/>
      <c r="J37" s="1"/>
      <c r="K37" s="762"/>
      <c r="L37" s="840"/>
      <c r="M37" s="848"/>
      <c r="N37" s="840"/>
      <c r="O37" s="210"/>
      <c r="P37" s="210"/>
      <c r="Q37" s="210"/>
      <c r="R37" s="657"/>
      <c r="S37" s="657"/>
      <c r="T37" s="668"/>
      <c r="U37" s="670"/>
      <c r="V37" s="90"/>
      <c r="W37" s="90"/>
      <c r="X37" s="90"/>
      <c r="Y37" s="90"/>
      <c r="Z37" s="90"/>
      <c r="AA37" s="90"/>
      <c r="AB37" s="90"/>
      <c r="AC37" s="90"/>
      <c r="AD37" s="90"/>
      <c r="AE37" s="147"/>
      <c r="AF37" s="147"/>
      <c r="AG37" s="147"/>
      <c r="AH37" s="90"/>
      <c r="AI37" s="90"/>
      <c r="AJ37" s="90"/>
      <c r="AK37" s="90"/>
      <c r="AL37" s="91"/>
      <c r="AM37" s="91"/>
      <c r="AN37" s="91"/>
      <c r="AO37" s="91"/>
      <c r="AP37" s="91"/>
      <c r="AQ37" s="91"/>
      <c r="AR37" s="91"/>
      <c r="AS37" s="91"/>
      <c r="AT37" s="91"/>
      <c r="AU37" s="91"/>
    </row>
    <row r="38" spans="1:47" ht="13.8" x14ac:dyDescent="0.3">
      <c r="A38" s="762" t="s">
        <v>48</v>
      </c>
      <c r="B38" s="762">
        <f>SUM(B34:B37)</f>
        <v>48</v>
      </c>
      <c r="C38" s="3">
        <f t="shared" ref="C38:K38" si="42">SUM(C34:C37)</f>
        <v>0</v>
      </c>
      <c r="D38" s="3">
        <f t="shared" si="42"/>
        <v>0</v>
      </c>
      <c r="E38" s="762">
        <f t="shared" si="42"/>
        <v>48</v>
      </c>
      <c r="F38" s="3">
        <f t="shared" si="42"/>
        <v>26</v>
      </c>
      <c r="G38" s="762">
        <f t="shared" si="42"/>
        <v>22</v>
      </c>
      <c r="H38" s="762" t="s">
        <v>62</v>
      </c>
      <c r="I38" s="762">
        <f t="shared" si="42"/>
        <v>0</v>
      </c>
      <c r="J38" s="762">
        <f t="shared" si="42"/>
        <v>0</v>
      </c>
      <c r="K38" s="762">
        <f t="shared" si="42"/>
        <v>0</v>
      </c>
      <c r="L38" s="762" t="s">
        <v>48</v>
      </c>
      <c r="M38" s="848">
        <f t="shared" si="36"/>
        <v>0</v>
      </c>
      <c r="N38" s="762" t="s">
        <v>48</v>
      </c>
      <c r="O38" s="762">
        <f t="shared" ref="O38:S38" si="43">SUM(O34:O37)</f>
        <v>10</v>
      </c>
      <c r="P38" s="762">
        <f t="shared" si="43"/>
        <v>20</v>
      </c>
      <c r="Q38" s="762">
        <f t="shared" si="43"/>
        <v>14</v>
      </c>
      <c r="R38" s="762">
        <f t="shared" si="43"/>
        <v>4</v>
      </c>
      <c r="S38" s="762">
        <f t="shared" si="43"/>
        <v>0</v>
      </c>
      <c r="T38" s="668">
        <f t="shared" si="39"/>
        <v>91.666666666666671</v>
      </c>
      <c r="U38" s="670">
        <f t="shared" si="40"/>
        <v>70.833333333333329</v>
      </c>
      <c r="V38" s="90"/>
      <c r="W38" s="90"/>
      <c r="X38" s="90"/>
      <c r="Y38" s="90"/>
      <c r="Z38" s="90"/>
      <c r="AA38" s="90"/>
      <c r="AB38" s="90"/>
      <c r="AC38" s="90"/>
      <c r="AD38" s="90"/>
      <c r="AE38" s="90"/>
      <c r="AF38" s="90"/>
      <c r="AG38" s="90"/>
      <c r="AH38" s="90"/>
      <c r="AI38" s="90"/>
      <c r="AJ38" s="90"/>
      <c r="AK38" s="90"/>
      <c r="AL38" s="91"/>
      <c r="AM38" s="91"/>
      <c r="AN38" s="91"/>
      <c r="AO38" s="91"/>
      <c r="AP38" s="91"/>
      <c r="AQ38" s="91"/>
      <c r="AR38" s="91"/>
      <c r="AS38" s="91"/>
      <c r="AT38" s="91"/>
      <c r="AU38" s="91"/>
    </row>
    <row r="39" spans="1:47" ht="13.8" x14ac:dyDescent="0.3">
      <c r="A39" s="840" t="s">
        <v>49</v>
      </c>
      <c r="B39" s="841">
        <f>'II trimestras'!E38</f>
        <v>16</v>
      </c>
      <c r="C39" s="1"/>
      <c r="D39" s="1"/>
      <c r="E39" s="843">
        <v>16</v>
      </c>
      <c r="F39" s="832">
        <v>5</v>
      </c>
      <c r="G39" s="841">
        <v>11</v>
      </c>
      <c r="H39" s="840"/>
      <c r="I39" s="1"/>
      <c r="J39" s="1"/>
      <c r="K39" s="762">
        <v>0</v>
      </c>
      <c r="L39" s="840" t="s">
        <v>49</v>
      </c>
      <c r="M39" s="848">
        <f t="shared" si="36"/>
        <v>0</v>
      </c>
      <c r="N39" s="840" t="s">
        <v>49</v>
      </c>
      <c r="O39" s="210">
        <v>6</v>
      </c>
      <c r="P39" s="210">
        <v>5</v>
      </c>
      <c r="Q39" s="210">
        <v>5</v>
      </c>
      <c r="R39" s="657"/>
      <c r="S39" s="657"/>
      <c r="T39" s="668">
        <f t="shared" si="39"/>
        <v>100</v>
      </c>
      <c r="U39" s="670">
        <f t="shared" si="40"/>
        <v>62.5</v>
      </c>
      <c r="V39" s="90"/>
      <c r="W39" s="90"/>
      <c r="X39" s="90"/>
      <c r="Y39" s="90"/>
      <c r="Z39" s="90"/>
      <c r="AA39" s="90"/>
      <c r="AB39" s="90"/>
      <c r="AC39" s="90"/>
      <c r="AD39" s="90"/>
      <c r="AE39" s="90"/>
      <c r="AF39" s="90"/>
      <c r="AG39" s="90"/>
      <c r="AH39" s="90"/>
      <c r="AI39" s="90"/>
      <c r="AJ39" s="90"/>
      <c r="AK39" s="90"/>
      <c r="AL39" s="91"/>
      <c r="AM39" s="91"/>
      <c r="AN39" s="91"/>
      <c r="AO39" s="91"/>
      <c r="AP39" s="91"/>
      <c r="AQ39" s="91"/>
      <c r="AR39" s="91"/>
      <c r="AS39" s="91"/>
      <c r="AT39" s="91"/>
      <c r="AU39" s="91"/>
    </row>
    <row r="40" spans="1:47" ht="13.8" x14ac:dyDescent="0.3">
      <c r="A40" s="840" t="s">
        <v>50</v>
      </c>
      <c r="B40" s="841">
        <f>'II trimestras'!E39</f>
        <v>18</v>
      </c>
      <c r="C40" s="1"/>
      <c r="D40" s="1"/>
      <c r="E40" s="843">
        <f t="shared" ref="E40:E52" si="44">B40-C40+D40</f>
        <v>18</v>
      </c>
      <c r="F40" s="832">
        <v>10</v>
      </c>
      <c r="G40" s="841">
        <f t="shared" si="38"/>
        <v>8</v>
      </c>
      <c r="H40" s="840"/>
      <c r="I40" s="1"/>
      <c r="J40" s="1"/>
      <c r="K40" s="762">
        <v>0</v>
      </c>
      <c r="L40" s="840" t="s">
        <v>50</v>
      </c>
      <c r="M40" s="848">
        <f t="shared" si="36"/>
        <v>0</v>
      </c>
      <c r="N40" s="840" t="s">
        <v>50</v>
      </c>
      <c r="O40" s="210">
        <v>7</v>
      </c>
      <c r="P40" s="210">
        <v>7</v>
      </c>
      <c r="Q40" s="210">
        <v>4</v>
      </c>
      <c r="R40" s="657"/>
      <c r="S40" s="657"/>
      <c r="T40" s="668">
        <f t="shared" si="39"/>
        <v>100</v>
      </c>
      <c r="U40" s="670">
        <f t="shared" si="40"/>
        <v>61.111111111111114</v>
      </c>
      <c r="V40" s="90"/>
      <c r="W40" s="90"/>
      <c r="X40" s="90"/>
      <c r="Y40" s="90"/>
      <c r="Z40" s="90"/>
      <c r="AA40" s="90"/>
      <c r="AB40" s="90"/>
      <c r="AC40" s="90"/>
      <c r="AD40" s="90"/>
      <c r="AE40" s="90"/>
      <c r="AF40" s="90"/>
      <c r="AG40" s="90"/>
      <c r="AH40" s="90"/>
      <c r="AI40" s="90"/>
      <c r="AJ40" s="90"/>
      <c r="AK40" s="90"/>
      <c r="AL40" s="91"/>
      <c r="AM40" s="91"/>
      <c r="AN40" s="91"/>
      <c r="AO40" s="91"/>
      <c r="AP40" s="91"/>
      <c r="AQ40" s="91"/>
      <c r="AR40" s="91"/>
      <c r="AS40" s="91"/>
      <c r="AT40" s="91"/>
      <c r="AU40" s="91"/>
    </row>
    <row r="41" spans="1:47" ht="13.8" x14ac:dyDescent="0.3">
      <c r="A41" s="840" t="s">
        <v>51</v>
      </c>
      <c r="B41" s="841">
        <v>18</v>
      </c>
      <c r="C41" s="1"/>
      <c r="D41" s="1"/>
      <c r="E41" s="843">
        <v>18</v>
      </c>
      <c r="F41" s="832">
        <v>12</v>
      </c>
      <c r="G41" s="841">
        <v>6</v>
      </c>
      <c r="H41" s="840"/>
      <c r="I41" s="1"/>
      <c r="J41" s="1"/>
      <c r="K41" s="762">
        <v>0</v>
      </c>
      <c r="L41" s="840"/>
      <c r="M41" s="848">
        <v>0</v>
      </c>
      <c r="N41" s="840"/>
      <c r="O41" s="210">
        <v>1</v>
      </c>
      <c r="P41" s="210">
        <v>8</v>
      </c>
      <c r="Q41" s="210">
        <v>9</v>
      </c>
      <c r="R41" s="657"/>
      <c r="S41" s="657"/>
      <c r="T41" s="668">
        <v>100</v>
      </c>
      <c r="U41" s="670">
        <v>94.44</v>
      </c>
      <c r="V41" s="90"/>
      <c r="W41" s="90"/>
      <c r="X41" s="90"/>
      <c r="Y41" s="90"/>
      <c r="Z41" s="90"/>
      <c r="AA41" s="90"/>
      <c r="AB41" s="90"/>
      <c r="AC41" s="90"/>
      <c r="AD41" s="90"/>
      <c r="AE41" s="90"/>
      <c r="AF41" s="90"/>
      <c r="AG41" s="90"/>
      <c r="AH41" s="90"/>
      <c r="AI41" s="90"/>
      <c r="AJ41" s="90"/>
      <c r="AK41" s="90"/>
      <c r="AL41" s="91"/>
      <c r="AM41" s="91"/>
      <c r="AN41" s="91"/>
      <c r="AO41" s="91"/>
      <c r="AP41" s="91"/>
      <c r="AQ41" s="91"/>
      <c r="AR41" s="91"/>
      <c r="AS41" s="91"/>
      <c r="AT41" s="91"/>
      <c r="AU41" s="91"/>
    </row>
    <row r="42" spans="1:47" ht="13.8" x14ac:dyDescent="0.3">
      <c r="A42" s="840"/>
      <c r="B42" s="841"/>
      <c r="C42" s="1"/>
      <c r="D42" s="1"/>
      <c r="E42" s="843"/>
      <c r="F42" s="832"/>
      <c r="G42" s="841"/>
      <c r="H42" s="840"/>
      <c r="I42" s="1"/>
      <c r="J42" s="1"/>
      <c r="K42" s="762"/>
      <c r="L42" s="840"/>
      <c r="M42" s="848"/>
      <c r="N42" s="840"/>
      <c r="O42" s="210"/>
      <c r="P42" s="210"/>
      <c r="Q42" s="210"/>
      <c r="R42" s="657"/>
      <c r="S42" s="657"/>
      <c r="T42" s="668"/>
      <c r="U42" s="670"/>
      <c r="V42" s="90"/>
      <c r="W42" s="90"/>
      <c r="X42" s="90"/>
      <c r="Y42" s="90"/>
      <c r="Z42" s="90"/>
      <c r="AA42" s="90"/>
      <c r="AB42" s="90"/>
      <c r="AC42" s="90"/>
      <c r="AD42" s="90"/>
      <c r="AE42" s="90"/>
      <c r="AF42" s="90"/>
      <c r="AG42" s="90"/>
      <c r="AH42" s="90"/>
      <c r="AI42" s="90"/>
      <c r="AJ42" s="90"/>
      <c r="AK42" s="90"/>
      <c r="AL42" s="91"/>
      <c r="AM42" s="91"/>
      <c r="AN42" s="91"/>
      <c r="AO42" s="91"/>
      <c r="AP42" s="91"/>
      <c r="AQ42" s="91"/>
      <c r="AR42" s="91"/>
      <c r="AS42" s="91"/>
      <c r="AT42" s="91"/>
      <c r="AU42" s="91"/>
    </row>
    <row r="43" spans="1:47" ht="13.8" x14ac:dyDescent="0.3">
      <c r="A43" s="762" t="s">
        <v>52</v>
      </c>
      <c r="B43" s="762">
        <f t="shared" ref="B43:J43" si="45">SUM(B39:B42)</f>
        <v>52</v>
      </c>
      <c r="C43" s="3">
        <f t="shared" si="45"/>
        <v>0</v>
      </c>
      <c r="D43" s="3">
        <f t="shared" si="45"/>
        <v>0</v>
      </c>
      <c r="E43" s="762">
        <f t="shared" si="45"/>
        <v>52</v>
      </c>
      <c r="F43" s="3">
        <f t="shared" si="45"/>
        <v>27</v>
      </c>
      <c r="G43" s="762">
        <f t="shared" si="45"/>
        <v>25</v>
      </c>
      <c r="H43" s="762" t="s">
        <v>52</v>
      </c>
      <c r="I43" s="3">
        <f t="shared" si="45"/>
        <v>0</v>
      </c>
      <c r="J43" s="3">
        <f t="shared" si="45"/>
        <v>0</v>
      </c>
      <c r="K43" s="762">
        <f>SUM(K39:K42)</f>
        <v>0</v>
      </c>
      <c r="L43" s="762" t="s">
        <v>52</v>
      </c>
      <c r="M43" s="848">
        <f>K43/E43</f>
        <v>0</v>
      </c>
      <c r="N43" s="762" t="s">
        <v>52</v>
      </c>
      <c r="O43" s="3">
        <f t="shared" ref="O43:S43" si="46">SUM(O39:O42)</f>
        <v>14</v>
      </c>
      <c r="P43" s="3">
        <f t="shared" si="46"/>
        <v>20</v>
      </c>
      <c r="Q43" s="3">
        <f t="shared" si="46"/>
        <v>18</v>
      </c>
      <c r="R43" s="3">
        <f t="shared" si="46"/>
        <v>0</v>
      </c>
      <c r="S43" s="3">
        <f t="shared" si="46"/>
        <v>0</v>
      </c>
      <c r="T43" s="668">
        <f t="shared" si="39"/>
        <v>100</v>
      </c>
      <c r="U43" s="670">
        <f t="shared" si="40"/>
        <v>73.07692307692308</v>
      </c>
      <c r="V43" s="90"/>
      <c r="W43" s="90"/>
      <c r="X43" s="90"/>
      <c r="Y43" s="90"/>
      <c r="Z43" s="90"/>
      <c r="AA43" s="90"/>
      <c r="AB43" s="90"/>
      <c r="AC43" s="90"/>
      <c r="AD43" s="90"/>
      <c r="AE43" s="90"/>
      <c r="AF43" s="90"/>
      <c r="AG43" s="90"/>
      <c r="AH43" s="90"/>
      <c r="AI43" s="90"/>
      <c r="AJ43" s="90"/>
      <c r="AK43" s="90"/>
      <c r="AL43" s="91"/>
      <c r="AM43" s="91"/>
      <c r="AN43" s="91"/>
      <c r="AO43" s="91"/>
      <c r="AP43" s="91"/>
      <c r="AQ43" s="91"/>
      <c r="AR43" s="91"/>
      <c r="AS43" s="91"/>
      <c r="AT43" s="91"/>
      <c r="AU43" s="91"/>
    </row>
    <row r="44" spans="1:47" ht="13.8" x14ac:dyDescent="0.3">
      <c r="A44" s="840" t="s">
        <v>53</v>
      </c>
      <c r="B44" s="841">
        <f>'II trimestras'!E43</f>
        <v>25</v>
      </c>
      <c r="C44" s="1"/>
      <c r="D44" s="1"/>
      <c r="E44" s="843">
        <f t="shared" si="44"/>
        <v>25</v>
      </c>
      <c r="F44" s="832">
        <v>14</v>
      </c>
      <c r="G44" s="841">
        <f t="shared" si="38"/>
        <v>11</v>
      </c>
      <c r="H44" s="840"/>
      <c r="I44" s="1">
        <v>35</v>
      </c>
      <c r="J44" s="1"/>
      <c r="K44" s="762">
        <v>35</v>
      </c>
      <c r="L44" s="840" t="s">
        <v>53</v>
      </c>
      <c r="M44" s="848">
        <f t="shared" si="36"/>
        <v>1.4</v>
      </c>
      <c r="N44" s="840" t="s">
        <v>53</v>
      </c>
      <c r="O44" s="210">
        <v>3</v>
      </c>
      <c r="P44" s="210">
        <v>14</v>
      </c>
      <c r="Q44" s="210">
        <v>8</v>
      </c>
      <c r="R44" s="657"/>
      <c r="S44" s="657"/>
      <c r="T44" s="668">
        <f t="shared" si="39"/>
        <v>100</v>
      </c>
      <c r="U44" s="670">
        <v>88</v>
      </c>
      <c r="V44" s="90"/>
      <c r="W44" s="90"/>
      <c r="X44" s="90"/>
      <c r="Y44" s="90"/>
      <c r="Z44" s="90"/>
      <c r="AA44" s="90"/>
      <c r="AB44" s="90"/>
      <c r="AC44" s="90"/>
      <c r="AD44" s="90"/>
      <c r="AE44" s="90"/>
      <c r="AF44" s="90"/>
      <c r="AG44" s="90"/>
      <c r="AH44" s="90"/>
      <c r="AI44" s="90"/>
      <c r="AJ44" s="90"/>
      <c r="AK44" s="90"/>
      <c r="AL44" s="91"/>
      <c r="AM44" s="91"/>
      <c r="AN44" s="91"/>
      <c r="AO44" s="91"/>
      <c r="AP44" s="91"/>
      <c r="AQ44" s="91"/>
      <c r="AR44" s="91"/>
      <c r="AS44" s="91"/>
      <c r="AT44" s="91"/>
      <c r="AU44" s="91"/>
    </row>
    <row r="45" spans="1:47" ht="13.8" x14ac:dyDescent="0.3">
      <c r="A45" s="840" t="s">
        <v>54</v>
      </c>
      <c r="B45" s="841">
        <f>'II trimestras'!E44</f>
        <v>18</v>
      </c>
      <c r="C45" s="1"/>
      <c r="D45" s="1"/>
      <c r="E45" s="843">
        <f t="shared" si="44"/>
        <v>18</v>
      </c>
      <c r="F45" s="832">
        <v>11</v>
      </c>
      <c r="G45" s="841">
        <f t="shared" si="38"/>
        <v>7</v>
      </c>
      <c r="H45" s="840"/>
      <c r="I45" s="1"/>
      <c r="J45" s="1"/>
      <c r="K45" s="762">
        <f t="shared" si="35"/>
        <v>0</v>
      </c>
      <c r="L45" s="840" t="s">
        <v>54</v>
      </c>
      <c r="M45" s="848">
        <f t="shared" si="36"/>
        <v>0</v>
      </c>
      <c r="N45" s="840" t="s">
        <v>54</v>
      </c>
      <c r="O45" s="210">
        <v>6</v>
      </c>
      <c r="P45" s="210">
        <v>9</v>
      </c>
      <c r="Q45" s="210">
        <v>3</v>
      </c>
      <c r="R45" s="657"/>
      <c r="S45" s="657"/>
      <c r="T45" s="668">
        <f t="shared" si="39"/>
        <v>100</v>
      </c>
      <c r="U45" s="670">
        <v>66.66</v>
      </c>
      <c r="V45" s="90"/>
      <c r="W45" s="90"/>
      <c r="X45" s="90"/>
      <c r="Y45" s="90"/>
      <c r="Z45" s="90"/>
      <c r="AA45" s="90"/>
      <c r="AB45" s="90"/>
      <c r="AC45" s="90"/>
      <c r="AD45" s="90"/>
      <c r="AE45" s="90"/>
      <c r="AF45" s="90"/>
      <c r="AG45" s="90"/>
      <c r="AH45" s="90"/>
      <c r="AI45" s="90"/>
      <c r="AJ45" s="90"/>
      <c r="AK45" s="90"/>
      <c r="AL45" s="91"/>
      <c r="AM45" s="91"/>
      <c r="AN45" s="91"/>
      <c r="AO45" s="91"/>
      <c r="AP45" s="91"/>
      <c r="AQ45" s="91"/>
      <c r="AR45" s="91"/>
      <c r="AS45" s="91"/>
      <c r="AT45" s="91"/>
      <c r="AU45" s="91"/>
    </row>
    <row r="46" spans="1:47" ht="13.8" x14ac:dyDescent="0.3">
      <c r="A46" s="840" t="s">
        <v>55</v>
      </c>
      <c r="B46" s="841">
        <f>'II trimestras'!E45</f>
        <v>0</v>
      </c>
      <c r="C46" s="1"/>
      <c r="D46" s="1"/>
      <c r="E46" s="843">
        <f t="shared" ref="E46" si="47">B46-C46+D46</f>
        <v>0</v>
      </c>
      <c r="F46" s="832"/>
      <c r="G46" s="841">
        <f t="shared" ref="G46" si="48">E46-F46</f>
        <v>0</v>
      </c>
      <c r="H46" s="840"/>
      <c r="I46" s="1"/>
      <c r="J46" s="1"/>
      <c r="K46" s="762">
        <f t="shared" ref="K46" si="49">SUM(I46:J46)</f>
        <v>0</v>
      </c>
      <c r="L46" s="840" t="s">
        <v>55</v>
      </c>
      <c r="M46" s="848">
        <v>0</v>
      </c>
      <c r="N46" s="840" t="s">
        <v>55</v>
      </c>
      <c r="O46" s="210"/>
      <c r="P46" s="210"/>
      <c r="Q46" s="210"/>
      <c r="R46" s="657"/>
      <c r="S46" s="657"/>
      <c r="T46" s="668">
        <v>0</v>
      </c>
      <c r="U46" s="670">
        <v>0</v>
      </c>
      <c r="V46" s="90"/>
      <c r="W46" s="90"/>
      <c r="X46" s="90"/>
      <c r="Y46" s="90"/>
      <c r="Z46" s="90"/>
      <c r="AA46" s="90"/>
      <c r="AB46" s="90"/>
      <c r="AC46" s="90"/>
      <c r="AD46" s="90"/>
      <c r="AE46" s="90"/>
      <c r="AF46" s="90"/>
      <c r="AG46" s="90"/>
      <c r="AH46" s="90"/>
      <c r="AI46" s="90"/>
      <c r="AJ46" s="90"/>
      <c r="AK46" s="90"/>
      <c r="AL46" s="91"/>
      <c r="AM46" s="91"/>
      <c r="AN46" s="91"/>
      <c r="AO46" s="91"/>
      <c r="AP46" s="91"/>
      <c r="AQ46" s="91"/>
      <c r="AR46" s="91"/>
      <c r="AS46" s="91"/>
      <c r="AT46" s="91"/>
      <c r="AU46" s="91"/>
    </row>
    <row r="47" spans="1:47" ht="13.8" x14ac:dyDescent="0.3">
      <c r="A47" s="762" t="s">
        <v>56</v>
      </c>
      <c r="B47" s="762">
        <f>SUM(B44:B46)</f>
        <v>43</v>
      </c>
      <c r="C47" s="3">
        <f>SUM(C44:C46)</f>
        <v>0</v>
      </c>
      <c r="D47" s="3">
        <f>SUM(D44:D46)</f>
        <v>0</v>
      </c>
      <c r="E47" s="843">
        <f>B47-C47+D47</f>
        <v>43</v>
      </c>
      <c r="F47" s="555">
        <f>'II trimestras'!F46</f>
        <v>25</v>
      </c>
      <c r="G47" s="841">
        <f t="shared" si="38"/>
        <v>18</v>
      </c>
      <c r="H47" s="762" t="s">
        <v>56</v>
      </c>
      <c r="I47" s="555">
        <f>SUM(I44:I46)</f>
        <v>35</v>
      </c>
      <c r="J47" s="555">
        <f>SUM(J44:J46)</f>
        <v>0</v>
      </c>
      <c r="K47" s="762">
        <f t="shared" si="35"/>
        <v>35</v>
      </c>
      <c r="L47" s="762" t="s">
        <v>56</v>
      </c>
      <c r="M47" s="848">
        <f t="shared" si="36"/>
        <v>0.81395348837209303</v>
      </c>
      <c r="N47" s="762" t="s">
        <v>56</v>
      </c>
      <c r="O47" s="555">
        <f t="shared" ref="O47:S47" si="50">SUM(O44:O46)</f>
        <v>9</v>
      </c>
      <c r="P47" s="555">
        <f t="shared" si="50"/>
        <v>23</v>
      </c>
      <c r="Q47" s="555">
        <f t="shared" si="50"/>
        <v>11</v>
      </c>
      <c r="R47" s="555">
        <f t="shared" si="50"/>
        <v>0</v>
      </c>
      <c r="S47" s="555">
        <f t="shared" si="50"/>
        <v>0</v>
      </c>
      <c r="T47" s="668">
        <f t="shared" si="39"/>
        <v>100</v>
      </c>
      <c r="U47" s="670">
        <f t="shared" si="40"/>
        <v>79.069767441860463</v>
      </c>
      <c r="V47" s="90"/>
      <c r="W47" s="90"/>
      <c r="X47" s="90"/>
      <c r="Y47" s="90"/>
      <c r="Z47" s="90"/>
      <c r="AA47" s="90"/>
      <c r="AB47" s="90"/>
      <c r="AC47" s="90"/>
      <c r="AD47" s="90"/>
      <c r="AE47" s="90"/>
      <c r="AF47" s="90"/>
      <c r="AG47" s="90"/>
      <c r="AH47" s="90"/>
      <c r="AI47" s="90"/>
      <c r="AJ47" s="90"/>
      <c r="AK47" s="90"/>
      <c r="AL47" s="91"/>
      <c r="AM47" s="91"/>
      <c r="AN47" s="91"/>
      <c r="AO47" s="91"/>
      <c r="AP47" s="91"/>
      <c r="AQ47" s="91"/>
      <c r="AR47" s="91"/>
      <c r="AS47" s="91"/>
      <c r="AT47" s="91"/>
      <c r="AU47" s="91"/>
    </row>
    <row r="48" spans="1:47" ht="13.8" x14ac:dyDescent="0.3">
      <c r="A48" s="840" t="s">
        <v>57</v>
      </c>
      <c r="B48" s="841">
        <f>'II trimestras'!E47</f>
        <v>18</v>
      </c>
      <c r="C48" s="1"/>
      <c r="D48" s="1"/>
      <c r="E48" s="843">
        <f t="shared" si="44"/>
        <v>18</v>
      </c>
      <c r="F48" s="832">
        <v>10</v>
      </c>
      <c r="G48" s="841">
        <f t="shared" si="38"/>
        <v>8</v>
      </c>
      <c r="H48" s="840"/>
      <c r="I48" s="1"/>
      <c r="J48" s="1"/>
      <c r="K48" s="762">
        <v>0</v>
      </c>
      <c r="L48" s="840" t="s">
        <v>57</v>
      </c>
      <c r="M48" s="848">
        <f t="shared" si="36"/>
        <v>0</v>
      </c>
      <c r="N48" s="840" t="s">
        <v>57</v>
      </c>
      <c r="O48" s="833">
        <v>9</v>
      </c>
      <c r="P48" s="833">
        <v>6</v>
      </c>
      <c r="Q48" s="833">
        <v>2</v>
      </c>
      <c r="R48" s="834">
        <v>1</v>
      </c>
      <c r="S48" s="834"/>
      <c r="T48" s="668">
        <f t="shared" si="39"/>
        <v>94.444444444444443</v>
      </c>
      <c r="U48" s="670">
        <f t="shared" si="40"/>
        <v>44.444444444444443</v>
      </c>
      <c r="V48" s="90"/>
      <c r="W48" s="90"/>
      <c r="X48" s="90"/>
      <c r="Y48" s="90"/>
      <c r="Z48" s="90"/>
      <c r="AA48" s="90"/>
      <c r="AB48" s="90"/>
      <c r="AC48" s="90"/>
      <c r="AD48" s="90"/>
      <c r="AE48" s="90"/>
      <c r="AF48" s="90"/>
      <c r="AG48" s="90"/>
      <c r="AH48" s="90"/>
      <c r="AI48" s="90"/>
      <c r="AJ48" s="90"/>
      <c r="AK48" s="90"/>
      <c r="AL48" s="91"/>
      <c r="AM48" s="91"/>
      <c r="AN48" s="91"/>
      <c r="AO48" s="91"/>
      <c r="AP48" s="91"/>
      <c r="AQ48" s="91"/>
      <c r="AR48" s="91"/>
      <c r="AS48" s="91"/>
      <c r="AT48" s="91"/>
      <c r="AU48" s="91"/>
    </row>
    <row r="49" spans="1:49" ht="13.8" x14ac:dyDescent="0.3">
      <c r="A49" s="840" t="s">
        <v>58</v>
      </c>
      <c r="B49" s="841">
        <f>'II trimestras'!E48</f>
        <v>20</v>
      </c>
      <c r="C49" s="1"/>
      <c r="D49" s="1"/>
      <c r="E49" s="843">
        <f t="shared" si="44"/>
        <v>20</v>
      </c>
      <c r="F49" s="832">
        <v>10</v>
      </c>
      <c r="G49" s="841">
        <f t="shared" si="38"/>
        <v>10</v>
      </c>
      <c r="H49" s="840"/>
      <c r="I49" s="1">
        <v>26</v>
      </c>
      <c r="J49" s="1"/>
      <c r="K49" s="762">
        <v>26</v>
      </c>
      <c r="L49" s="840" t="s">
        <v>58</v>
      </c>
      <c r="M49" s="848">
        <f t="shared" si="36"/>
        <v>1.3</v>
      </c>
      <c r="N49" s="840" t="s">
        <v>58</v>
      </c>
      <c r="O49" s="833">
        <v>4</v>
      </c>
      <c r="P49" s="833">
        <v>14</v>
      </c>
      <c r="Q49" s="833">
        <v>2</v>
      </c>
      <c r="R49" s="834"/>
      <c r="S49" s="834"/>
      <c r="T49" s="668">
        <f t="shared" si="39"/>
        <v>100</v>
      </c>
      <c r="U49" s="670">
        <f t="shared" si="40"/>
        <v>80</v>
      </c>
      <c r="V49" s="90"/>
      <c r="W49" s="90"/>
      <c r="X49" s="90"/>
      <c r="Y49" s="90"/>
      <c r="Z49" s="90"/>
      <c r="AA49" s="90"/>
      <c r="AB49" s="90"/>
      <c r="AC49" s="90"/>
      <c r="AD49" s="90"/>
      <c r="AE49" s="90"/>
      <c r="AF49" s="90"/>
      <c r="AG49" s="90"/>
      <c r="AH49" s="90"/>
      <c r="AI49" s="90"/>
      <c r="AJ49" s="90"/>
      <c r="AK49" s="90"/>
      <c r="AL49" s="91"/>
      <c r="AM49" s="91"/>
      <c r="AN49" s="91"/>
      <c r="AO49" s="91"/>
      <c r="AP49" s="91"/>
      <c r="AQ49" s="91"/>
      <c r="AR49" s="91"/>
      <c r="AS49" s="91"/>
      <c r="AT49" s="91"/>
      <c r="AU49" s="91"/>
    </row>
    <row r="50" spans="1:49" ht="13.8" x14ac:dyDescent="0.3">
      <c r="A50" s="840" t="s">
        <v>59</v>
      </c>
      <c r="B50" s="841">
        <v>17</v>
      </c>
      <c r="C50" s="1"/>
      <c r="D50" s="1"/>
      <c r="E50" s="843">
        <v>17</v>
      </c>
      <c r="F50" s="832">
        <v>9</v>
      </c>
      <c r="G50" s="841">
        <v>8</v>
      </c>
      <c r="H50" s="840"/>
      <c r="I50" s="1">
        <v>46</v>
      </c>
      <c r="J50" s="1"/>
      <c r="K50" s="762">
        <v>46</v>
      </c>
      <c r="L50" s="840" t="s">
        <v>59</v>
      </c>
      <c r="M50" s="848">
        <v>0</v>
      </c>
      <c r="N50" s="840" t="s">
        <v>59</v>
      </c>
      <c r="O50" s="210">
        <v>4</v>
      </c>
      <c r="P50" s="210">
        <v>10</v>
      </c>
      <c r="Q50" s="210">
        <v>3</v>
      </c>
      <c r="R50" s="657"/>
      <c r="S50" s="657"/>
      <c r="T50" s="668">
        <f t="shared" si="39"/>
        <v>100</v>
      </c>
      <c r="U50" s="670">
        <f t="shared" si="40"/>
        <v>76.470588235294116</v>
      </c>
      <c r="V50" s="90"/>
      <c r="W50" s="90"/>
      <c r="X50" s="90"/>
      <c r="Y50" s="90"/>
      <c r="Z50" s="90"/>
      <c r="AA50" s="90"/>
      <c r="AB50" s="90"/>
      <c r="AC50" s="90"/>
      <c r="AD50" s="90"/>
      <c r="AE50" s="90"/>
      <c r="AF50" s="90"/>
      <c r="AG50" s="90"/>
      <c r="AH50" s="90"/>
      <c r="AI50" s="90"/>
      <c r="AJ50" s="90"/>
      <c r="AK50" s="90"/>
      <c r="AL50" s="91"/>
      <c r="AM50" s="91"/>
      <c r="AN50" s="91"/>
      <c r="AO50" s="91"/>
      <c r="AP50" s="91"/>
      <c r="AQ50" s="91"/>
      <c r="AR50" s="91"/>
      <c r="AS50" s="91"/>
      <c r="AT50" s="91"/>
      <c r="AU50" s="91"/>
    </row>
    <row r="51" spans="1:49" ht="13.8" x14ac:dyDescent="0.3">
      <c r="A51" s="3" t="s">
        <v>60</v>
      </c>
      <c r="B51" s="3">
        <f t="shared" ref="B51:G51" si="51">SUM(B48:B50)</f>
        <v>55</v>
      </c>
      <c r="C51" s="3">
        <f t="shared" si="51"/>
        <v>0</v>
      </c>
      <c r="D51" s="3">
        <f t="shared" si="51"/>
        <v>0</v>
      </c>
      <c r="E51" s="579">
        <f t="shared" si="51"/>
        <v>55</v>
      </c>
      <c r="F51" s="579">
        <f t="shared" si="51"/>
        <v>29</v>
      </c>
      <c r="G51" s="579">
        <f t="shared" si="51"/>
        <v>26</v>
      </c>
      <c r="H51" s="3" t="s">
        <v>60</v>
      </c>
      <c r="I51" s="579">
        <f>SUM(I48:I50)</f>
        <v>72</v>
      </c>
      <c r="J51" s="579">
        <f>SUM(J48:J50)</f>
        <v>0</v>
      </c>
      <c r="K51" s="579">
        <f>SUM(K48:K50)</f>
        <v>72</v>
      </c>
      <c r="L51" s="3" t="s">
        <v>60</v>
      </c>
      <c r="M51" s="658">
        <f t="shared" si="36"/>
        <v>1.3090909090909091</v>
      </c>
      <c r="N51" s="3" t="s">
        <v>60</v>
      </c>
      <c r="O51" s="579">
        <f>SUM(O48:O50)</f>
        <v>17</v>
      </c>
      <c r="P51" s="579">
        <f>SUM(P48:P50)</f>
        <v>30</v>
      </c>
      <c r="Q51" s="579">
        <f>SUM(Q48:Q50)</f>
        <v>7</v>
      </c>
      <c r="R51" s="659">
        <f>SUM(R48:R50)</f>
        <v>1</v>
      </c>
      <c r="S51" s="659">
        <f>SUM(S48:S50)</f>
        <v>0</v>
      </c>
      <c r="T51" s="668">
        <f t="shared" si="39"/>
        <v>98.181818181818187</v>
      </c>
      <c r="U51" s="670">
        <f t="shared" si="40"/>
        <v>67.272727272727266</v>
      </c>
      <c r="V51" s="90"/>
      <c r="W51" s="90"/>
      <c r="X51" s="90"/>
      <c r="Y51" s="90"/>
      <c r="Z51" s="90"/>
      <c r="AA51" s="90"/>
      <c r="AB51" s="90"/>
      <c r="AC51" s="90"/>
      <c r="AD51" s="90"/>
      <c r="AE51" s="90"/>
      <c r="AF51" s="90"/>
      <c r="AG51" s="90"/>
      <c r="AH51" s="90"/>
      <c r="AI51" s="90"/>
      <c r="AJ51" s="90"/>
      <c r="AK51" s="90"/>
      <c r="AL51" s="91"/>
      <c r="AM51" s="91"/>
      <c r="AN51" s="91"/>
      <c r="AO51" s="91"/>
      <c r="AP51" s="91"/>
      <c r="AQ51" s="91"/>
      <c r="AR51" s="91"/>
      <c r="AS51" s="91"/>
      <c r="AT51" s="91"/>
      <c r="AU51" s="91"/>
    </row>
    <row r="52" spans="1:49" ht="14.4" thickBot="1" x14ac:dyDescent="0.35">
      <c r="A52" s="647" t="s">
        <v>61</v>
      </c>
      <c r="B52" s="648">
        <f>SUM(B51,B47,B43,B38)</f>
        <v>198</v>
      </c>
      <c r="C52" s="648">
        <f>SUM(C51,C47,C43,C38)</f>
        <v>0</v>
      </c>
      <c r="D52" s="648">
        <f>SUM(D51,D47,D43,D38)</f>
        <v>0</v>
      </c>
      <c r="E52" s="649">
        <f t="shared" si="44"/>
        <v>198</v>
      </c>
      <c r="F52" s="648">
        <f>SUM(F51,F47,F43,F38)</f>
        <v>107</v>
      </c>
      <c r="G52" s="648">
        <f>SUM(G51,G47,G43,G38)</f>
        <v>91</v>
      </c>
      <c r="H52" s="650" t="s">
        <v>61</v>
      </c>
      <c r="I52" s="648">
        <f>SUM(I51,I47,I43,I38)</f>
        <v>107</v>
      </c>
      <c r="J52" s="648">
        <f>SUM(J51,J47,J43,J38)</f>
        <v>0</v>
      </c>
      <c r="K52" s="651">
        <f t="shared" si="35"/>
        <v>107</v>
      </c>
      <c r="L52" s="652" t="s">
        <v>61</v>
      </c>
      <c r="M52" s="653">
        <f t="shared" si="36"/>
        <v>0.54040404040404044</v>
      </c>
      <c r="N52" s="654" t="s">
        <v>61</v>
      </c>
      <c r="O52" s="648">
        <f>SUM(O51,O47,O43,O38)</f>
        <v>50</v>
      </c>
      <c r="P52" s="648">
        <f>SUM(P51,P47,P43,P38)</f>
        <v>93</v>
      </c>
      <c r="Q52" s="648">
        <f>SUM(Q51,Q47,Q43,Q38)</f>
        <v>50</v>
      </c>
      <c r="R52" s="655">
        <f>R38+R43+R47+R51</f>
        <v>5</v>
      </c>
      <c r="S52" s="656">
        <f>S38+S43+S47+S51</f>
        <v>0</v>
      </c>
      <c r="T52" s="669">
        <f t="shared" si="39"/>
        <v>97.474747474747474</v>
      </c>
      <c r="U52" s="670">
        <f t="shared" si="40"/>
        <v>72.222222222222229</v>
      </c>
      <c r="V52" s="90"/>
      <c r="W52" s="90"/>
      <c r="X52" s="90"/>
      <c r="Y52" s="90"/>
      <c r="Z52" s="90"/>
      <c r="AA52" s="90"/>
      <c r="AB52" s="90"/>
      <c r="AC52" s="90"/>
      <c r="AD52" s="90"/>
      <c r="AE52" s="90"/>
      <c r="AF52" s="90"/>
      <c r="AG52" s="90"/>
      <c r="AH52" s="90"/>
      <c r="AI52" s="90"/>
      <c r="AJ52" s="90"/>
      <c r="AK52" s="90"/>
      <c r="AL52" s="91"/>
      <c r="AM52" s="91"/>
      <c r="AN52" s="91"/>
      <c r="AO52" s="91"/>
      <c r="AP52" s="91"/>
      <c r="AQ52" s="91"/>
      <c r="AR52" s="91"/>
      <c r="AS52" s="91"/>
      <c r="AT52" s="91"/>
      <c r="AU52" s="91"/>
    </row>
    <row r="53" spans="1:49" ht="13.8" thickBot="1" x14ac:dyDescent="0.3"/>
    <row r="54" spans="1:49" ht="14.4" thickBot="1" x14ac:dyDescent="0.35">
      <c r="A54" s="59" t="s">
        <v>0</v>
      </c>
      <c r="B54" s="60" t="s">
        <v>1</v>
      </c>
      <c r="C54" s="61" t="s">
        <v>2</v>
      </c>
      <c r="D54" s="59" t="s">
        <v>3</v>
      </c>
      <c r="E54" s="260" t="s">
        <v>72</v>
      </c>
      <c r="F54" s="147"/>
      <c r="G54" s="147"/>
      <c r="M54" s="134"/>
      <c r="N54" s="59" t="s">
        <v>0</v>
      </c>
      <c r="O54" s="89" t="s">
        <v>7</v>
      </c>
      <c r="P54" s="89"/>
      <c r="Q54" s="109"/>
      <c r="S54" s="123"/>
      <c r="T54" s="59" t="s">
        <v>205</v>
      </c>
      <c r="U54" s="60" t="s">
        <v>234</v>
      </c>
      <c r="V54" s="260" t="s">
        <v>235</v>
      </c>
      <c r="W54" s="123"/>
      <c r="X54" s="261" t="s">
        <v>68</v>
      </c>
    </row>
    <row r="55" spans="1:49" ht="14.4" thickBot="1" x14ac:dyDescent="0.35">
      <c r="A55" s="66"/>
      <c r="B55" s="67" t="s">
        <v>9</v>
      </c>
      <c r="C55" s="68"/>
      <c r="D55" s="66"/>
      <c r="E55" s="306" t="s">
        <v>10</v>
      </c>
      <c r="F55" s="134"/>
      <c r="G55" s="134"/>
      <c r="M55" s="134"/>
      <c r="N55" s="66"/>
      <c r="O55" s="92" t="s">
        <v>16</v>
      </c>
      <c r="P55" s="93" t="s">
        <v>17</v>
      </c>
      <c r="Q55" s="110" t="s">
        <v>18</v>
      </c>
      <c r="S55" s="75" t="s">
        <v>45</v>
      </c>
      <c r="T55" s="262">
        <f t="shared" ref="T55:V57" si="52">O34</f>
        <v>5</v>
      </c>
      <c r="U55" s="365">
        <f t="shared" si="52"/>
        <v>12</v>
      </c>
      <c r="V55" s="366">
        <f t="shared" si="52"/>
        <v>5</v>
      </c>
      <c r="W55" s="101" t="s">
        <v>45</v>
      </c>
      <c r="X55" s="263">
        <f>T34</f>
        <v>91.666666666666671</v>
      </c>
      <c r="AV55" s="136"/>
      <c r="AW55" s="346"/>
    </row>
    <row r="56" spans="1:49" ht="14.4" thickBot="1" x14ac:dyDescent="0.35">
      <c r="A56" s="139" t="s">
        <v>67</v>
      </c>
      <c r="B56" s="140">
        <f>B52</f>
        <v>198</v>
      </c>
      <c r="C56" s="140">
        <f>C52</f>
        <v>0</v>
      </c>
      <c r="D56" s="140">
        <f>D52</f>
        <v>0</v>
      </c>
      <c r="E56" s="141">
        <f>E52</f>
        <v>198</v>
      </c>
      <c r="F56" s="147"/>
      <c r="G56" s="147"/>
      <c r="M56" s="134"/>
      <c r="N56" s="111" t="s">
        <v>45</v>
      </c>
      <c r="O56" s="77">
        <f t="shared" ref="O56:P58" si="53">I34</f>
        <v>0</v>
      </c>
      <c r="P56" s="77">
        <f t="shared" si="53"/>
        <v>0</v>
      </c>
      <c r="Q56" s="112">
        <f t="shared" ref="Q56:Q67" si="54">SUM(O56:P56)</f>
        <v>0</v>
      </c>
      <c r="R56" s="90"/>
      <c r="S56" s="78" t="s">
        <v>46</v>
      </c>
      <c r="T56" s="80">
        <f t="shared" si="52"/>
        <v>5</v>
      </c>
      <c r="U56" s="210">
        <f t="shared" si="52"/>
        <v>8</v>
      </c>
      <c r="V56" s="367">
        <f t="shared" si="52"/>
        <v>9</v>
      </c>
      <c r="W56" s="102" t="s">
        <v>46</v>
      </c>
      <c r="X56" s="263">
        <f>T35</f>
        <v>91.666666666666671</v>
      </c>
      <c r="AV56" s="136"/>
      <c r="AW56" s="348"/>
    </row>
    <row r="57" spans="1:49" ht="14.4" thickBot="1" x14ac:dyDescent="0.35">
      <c r="A57" s="142" t="s">
        <v>121</v>
      </c>
      <c r="B57" s="125">
        <f>B26</f>
        <v>202</v>
      </c>
      <c r="C57" s="125">
        <f>C26</f>
        <v>2</v>
      </c>
      <c r="D57" s="125">
        <f>D26</f>
        <v>0</v>
      </c>
      <c r="E57" s="143">
        <f>E26</f>
        <v>200</v>
      </c>
      <c r="F57" s="147"/>
      <c r="G57" s="147"/>
      <c r="M57" s="134"/>
      <c r="N57" s="113" t="s">
        <v>46</v>
      </c>
      <c r="O57" s="1">
        <f t="shared" si="53"/>
        <v>0</v>
      </c>
      <c r="P57" s="1">
        <f t="shared" si="53"/>
        <v>0</v>
      </c>
      <c r="Q57" s="114">
        <f t="shared" si="54"/>
        <v>0</v>
      </c>
      <c r="R57" s="90"/>
      <c r="S57" s="78" t="s">
        <v>47</v>
      </c>
      <c r="T57" s="80">
        <f t="shared" si="52"/>
        <v>0</v>
      </c>
      <c r="U57" s="210">
        <f t="shared" si="52"/>
        <v>0</v>
      </c>
      <c r="V57" s="367">
        <f t="shared" si="52"/>
        <v>0</v>
      </c>
      <c r="W57" s="102" t="s">
        <v>47</v>
      </c>
      <c r="X57" s="263">
        <f>T36</f>
        <v>0</v>
      </c>
      <c r="AV57" s="136"/>
      <c r="AW57" s="349"/>
    </row>
    <row r="58" spans="1:49" ht="14.4" thickBot="1" x14ac:dyDescent="0.35">
      <c r="A58" s="437"/>
      <c r="B58" s="438"/>
      <c r="C58" s="438"/>
      <c r="D58" s="438"/>
      <c r="E58" s="610"/>
      <c r="F58" s="147"/>
      <c r="G58" s="147"/>
      <c r="M58" s="134"/>
      <c r="N58" s="113" t="s">
        <v>47</v>
      </c>
      <c r="O58" s="1">
        <f t="shared" si="53"/>
        <v>0</v>
      </c>
      <c r="P58" s="1">
        <f t="shared" si="53"/>
        <v>0</v>
      </c>
      <c r="Q58" s="114">
        <f t="shared" si="54"/>
        <v>0</v>
      </c>
      <c r="S58" s="78" t="s">
        <v>49</v>
      </c>
      <c r="T58" s="80">
        <f t="shared" ref="T58:V60" si="55">O39</f>
        <v>6</v>
      </c>
      <c r="U58" s="210">
        <f t="shared" si="55"/>
        <v>5</v>
      </c>
      <c r="V58" s="367">
        <f t="shared" si="55"/>
        <v>5</v>
      </c>
      <c r="W58" s="102" t="s">
        <v>62</v>
      </c>
      <c r="X58" s="263">
        <f>T39</f>
        <v>100</v>
      </c>
      <c r="AV58" s="136"/>
      <c r="AW58" s="349"/>
    </row>
    <row r="59" spans="1:49" ht="14.4" thickBot="1" x14ac:dyDescent="0.35">
      <c r="A59" s="439" t="s">
        <v>103</v>
      </c>
      <c r="B59" s="440">
        <f>SUM(B56:B58)</f>
        <v>400</v>
      </c>
      <c r="C59" s="440">
        <f>SUM(C56:C58)</f>
        <v>2</v>
      </c>
      <c r="D59" s="440">
        <f>SUM(D56:D58)</f>
        <v>0</v>
      </c>
      <c r="E59" s="441">
        <f>SUM(E56:E58)</f>
        <v>398</v>
      </c>
      <c r="F59" s="609"/>
      <c r="G59" s="609"/>
      <c r="M59" s="134"/>
      <c r="N59" s="113" t="s">
        <v>49</v>
      </c>
      <c r="O59" s="1">
        <f t="shared" ref="O59:P61" si="56">I39</f>
        <v>0</v>
      </c>
      <c r="P59" s="1">
        <f t="shared" si="56"/>
        <v>0</v>
      </c>
      <c r="Q59" s="114">
        <f t="shared" si="54"/>
        <v>0</v>
      </c>
      <c r="R59" s="90"/>
      <c r="S59" s="78" t="s">
        <v>50</v>
      </c>
      <c r="T59" s="80">
        <f t="shared" si="55"/>
        <v>7</v>
      </c>
      <c r="U59" s="210">
        <f t="shared" si="55"/>
        <v>7</v>
      </c>
      <c r="V59" s="367">
        <f t="shared" si="55"/>
        <v>4</v>
      </c>
      <c r="W59" s="102" t="s">
        <v>49</v>
      </c>
      <c r="X59" s="263">
        <f>T40</f>
        <v>100</v>
      </c>
      <c r="AV59" s="136"/>
      <c r="AW59" s="349"/>
    </row>
    <row r="60" spans="1:49" ht="14.4" thickBot="1" x14ac:dyDescent="0.35">
      <c r="F60" s="147"/>
      <c r="G60" s="147"/>
      <c r="M60" s="134"/>
      <c r="N60" s="113" t="s">
        <v>50</v>
      </c>
      <c r="O60" s="1">
        <f t="shared" si="56"/>
        <v>0</v>
      </c>
      <c r="P60" s="1">
        <f t="shared" si="56"/>
        <v>0</v>
      </c>
      <c r="Q60" s="114">
        <f t="shared" si="54"/>
        <v>0</v>
      </c>
      <c r="R60" s="90"/>
      <c r="S60" s="78" t="s">
        <v>51</v>
      </c>
      <c r="T60" s="80">
        <f t="shared" si="55"/>
        <v>1</v>
      </c>
      <c r="U60" s="210">
        <f t="shared" si="55"/>
        <v>8</v>
      </c>
      <c r="V60" s="367">
        <f t="shared" si="55"/>
        <v>9</v>
      </c>
      <c r="W60" s="102" t="s">
        <v>50</v>
      </c>
      <c r="X60" s="263">
        <f>T41</f>
        <v>100</v>
      </c>
      <c r="AV60" s="136"/>
      <c r="AW60" s="266"/>
    </row>
    <row r="61" spans="1:49" ht="14.4" thickBot="1" x14ac:dyDescent="0.35">
      <c r="M61" s="134"/>
      <c r="N61" s="113" t="s">
        <v>51</v>
      </c>
      <c r="O61" s="1">
        <f t="shared" si="56"/>
        <v>0</v>
      </c>
      <c r="P61" s="1">
        <f t="shared" si="56"/>
        <v>0</v>
      </c>
      <c r="Q61" s="114">
        <f t="shared" si="54"/>
        <v>0</v>
      </c>
      <c r="R61" s="90"/>
      <c r="S61" s="78" t="s">
        <v>53</v>
      </c>
      <c r="T61" s="80">
        <f>O43</f>
        <v>14</v>
      </c>
      <c r="U61" s="210">
        <f>P43</f>
        <v>20</v>
      </c>
      <c r="V61" s="367">
        <f>Q43</f>
        <v>18</v>
      </c>
      <c r="W61" s="102" t="s">
        <v>51</v>
      </c>
      <c r="X61" s="263">
        <f>T44</f>
        <v>100</v>
      </c>
      <c r="AV61" s="165"/>
      <c r="AW61" s="165"/>
    </row>
    <row r="62" spans="1:49" ht="14.4" thickBot="1" x14ac:dyDescent="0.35">
      <c r="M62" s="134"/>
      <c r="N62" s="113" t="s">
        <v>53</v>
      </c>
      <c r="O62" s="1">
        <f>I44</f>
        <v>35</v>
      </c>
      <c r="P62" s="1">
        <f>J43</f>
        <v>0</v>
      </c>
      <c r="Q62" s="114">
        <f t="shared" si="54"/>
        <v>35</v>
      </c>
      <c r="R62" s="90"/>
      <c r="S62" s="78" t="s">
        <v>54</v>
      </c>
      <c r="T62" s="80">
        <f t="shared" ref="T62:V64" si="57">O44</f>
        <v>3</v>
      </c>
      <c r="U62" s="210">
        <f t="shared" si="57"/>
        <v>14</v>
      </c>
      <c r="V62" s="367">
        <f t="shared" si="57"/>
        <v>8</v>
      </c>
      <c r="W62" s="102" t="s">
        <v>53</v>
      </c>
      <c r="X62" s="263">
        <f>T45</f>
        <v>100</v>
      </c>
    </row>
    <row r="63" spans="1:49" ht="14.4" thickBot="1" x14ac:dyDescent="0.35">
      <c r="M63" s="134"/>
      <c r="N63" s="113" t="s">
        <v>54</v>
      </c>
      <c r="O63" s="1">
        <f>I45</f>
        <v>0</v>
      </c>
      <c r="P63" s="1">
        <f>J44</f>
        <v>0</v>
      </c>
      <c r="Q63" s="114">
        <f t="shared" si="54"/>
        <v>0</v>
      </c>
      <c r="S63" s="78" t="s">
        <v>55</v>
      </c>
      <c r="T63" s="80">
        <f t="shared" si="57"/>
        <v>6</v>
      </c>
      <c r="U63" s="210">
        <f t="shared" si="57"/>
        <v>9</v>
      </c>
      <c r="V63" s="367">
        <f t="shared" si="57"/>
        <v>3</v>
      </c>
      <c r="W63" s="102" t="s">
        <v>54</v>
      </c>
      <c r="X63" s="263">
        <f>T46</f>
        <v>0</v>
      </c>
    </row>
    <row r="64" spans="1:49" ht="14.4" thickBot="1" x14ac:dyDescent="0.35">
      <c r="M64" s="134"/>
      <c r="N64" s="113" t="s">
        <v>55</v>
      </c>
      <c r="O64" s="1">
        <f>I46</f>
        <v>0</v>
      </c>
      <c r="P64" s="1">
        <f>J45</f>
        <v>0</v>
      </c>
      <c r="Q64" s="114">
        <f t="shared" si="54"/>
        <v>0</v>
      </c>
      <c r="R64" s="90"/>
      <c r="S64" s="78" t="s">
        <v>57</v>
      </c>
      <c r="T64" s="80">
        <f t="shared" si="57"/>
        <v>0</v>
      </c>
      <c r="U64" s="210">
        <f t="shared" si="57"/>
        <v>0</v>
      </c>
      <c r="V64" s="367">
        <f t="shared" si="57"/>
        <v>0</v>
      </c>
      <c r="W64" s="102" t="s">
        <v>55</v>
      </c>
      <c r="X64" s="263">
        <f>T48</f>
        <v>94.444444444444443</v>
      </c>
      <c r="AV64" s="136"/>
      <c r="AW64" s="346"/>
    </row>
    <row r="65" spans="2:49" ht="14.4" thickBot="1" x14ac:dyDescent="0.35">
      <c r="M65" s="134"/>
      <c r="N65" s="113" t="s">
        <v>57</v>
      </c>
      <c r="O65" s="1">
        <f>I48</f>
        <v>0</v>
      </c>
      <c r="P65" s="1">
        <f>J46</f>
        <v>0</v>
      </c>
      <c r="Q65" s="114">
        <f t="shared" si="54"/>
        <v>0</v>
      </c>
      <c r="S65" s="78" t="s">
        <v>58</v>
      </c>
      <c r="T65" s="80">
        <f t="shared" ref="T65:V66" si="58">O48</f>
        <v>9</v>
      </c>
      <c r="U65" s="210">
        <f t="shared" si="58"/>
        <v>6</v>
      </c>
      <c r="V65" s="367">
        <f t="shared" si="58"/>
        <v>2</v>
      </c>
      <c r="W65" s="102" t="s">
        <v>57</v>
      </c>
      <c r="X65" s="263">
        <f>T49</f>
        <v>100</v>
      </c>
      <c r="AV65" s="136"/>
      <c r="AW65" s="348"/>
    </row>
    <row r="66" spans="2:49" ht="14.4" thickBot="1" x14ac:dyDescent="0.35">
      <c r="M66" s="134"/>
      <c r="N66" s="113" t="s">
        <v>58</v>
      </c>
      <c r="O66" s="1">
        <f>I49</f>
        <v>26</v>
      </c>
      <c r="P66" s="1">
        <f>J48</f>
        <v>0</v>
      </c>
      <c r="Q66" s="114">
        <f t="shared" si="54"/>
        <v>26</v>
      </c>
      <c r="S66" s="78" t="s">
        <v>59</v>
      </c>
      <c r="T66" s="80">
        <f t="shared" si="58"/>
        <v>4</v>
      </c>
      <c r="U66" s="210">
        <f t="shared" si="58"/>
        <v>14</v>
      </c>
      <c r="V66" s="367">
        <f t="shared" si="58"/>
        <v>2</v>
      </c>
      <c r="W66" s="102" t="s">
        <v>58</v>
      </c>
      <c r="X66" s="263">
        <f>T50</f>
        <v>100</v>
      </c>
      <c r="AN66" s="148"/>
      <c r="AO66" s="148"/>
      <c r="AP66" s="148"/>
      <c r="AQ66" s="148"/>
      <c r="AR66" s="148"/>
      <c r="AS66" s="148"/>
      <c r="AT66" s="148"/>
      <c r="AU66" s="148"/>
      <c r="AV66" s="136"/>
      <c r="AW66" s="349"/>
    </row>
    <row r="67" spans="2:49" ht="14.4" thickBot="1" x14ac:dyDescent="0.35">
      <c r="M67" s="134"/>
      <c r="N67" s="113" t="s">
        <v>59</v>
      </c>
      <c r="O67" s="1">
        <f>I50</f>
        <v>46</v>
      </c>
      <c r="P67" s="1">
        <f>J49</f>
        <v>0</v>
      </c>
      <c r="Q67" s="114">
        <f t="shared" si="54"/>
        <v>46</v>
      </c>
      <c r="S67" s="442"/>
      <c r="T67" s="443"/>
      <c r="U67" s="444"/>
      <c r="V67" s="445"/>
      <c r="W67" s="446"/>
      <c r="X67" s="263"/>
      <c r="AN67" s="148"/>
      <c r="AO67" s="148"/>
      <c r="AP67" s="148"/>
      <c r="AQ67" s="148"/>
      <c r="AR67" s="148"/>
      <c r="AS67" s="148"/>
      <c r="AT67" s="148"/>
      <c r="AU67" s="148"/>
      <c r="AV67" s="136"/>
      <c r="AW67" s="349"/>
    </row>
    <row r="68" spans="2:49" ht="14.4" thickBot="1" x14ac:dyDescent="0.35">
      <c r="M68" s="134"/>
      <c r="N68" s="115"/>
      <c r="O68" s="116"/>
      <c r="P68" s="116"/>
      <c r="Q68" s="117"/>
      <c r="S68" s="447" t="s">
        <v>67</v>
      </c>
      <c r="T68" s="448">
        <f>SUM(T55:T67)</f>
        <v>60</v>
      </c>
      <c r="U68" s="448">
        <f>SUM(U55:U67)</f>
        <v>103</v>
      </c>
      <c r="V68" s="448">
        <f>SUM(V55:V67)</f>
        <v>65</v>
      </c>
      <c r="W68" s="448" t="s">
        <v>67</v>
      </c>
      <c r="X68" s="449">
        <f>T52</f>
        <v>97.474747474747474</v>
      </c>
      <c r="AN68" s="148"/>
      <c r="AO68" s="148"/>
      <c r="AP68" s="148"/>
      <c r="AQ68" s="148"/>
      <c r="AR68" s="148"/>
      <c r="AS68" s="148"/>
      <c r="AT68" s="148"/>
      <c r="AU68" s="148"/>
      <c r="AV68" s="136"/>
      <c r="AW68" s="349"/>
    </row>
    <row r="69" spans="2:49" ht="14.4" thickBot="1" x14ac:dyDescent="0.35">
      <c r="M69" s="147"/>
      <c r="AN69" s="148"/>
      <c r="AO69" s="148"/>
      <c r="AP69" s="148"/>
      <c r="AQ69" s="148"/>
      <c r="AR69" s="148"/>
      <c r="AS69" s="148"/>
      <c r="AT69" s="148"/>
      <c r="AU69" s="152"/>
      <c r="AV69" s="136"/>
      <c r="AW69" s="266"/>
    </row>
    <row r="70" spans="2:49" ht="13.8" x14ac:dyDescent="0.3">
      <c r="B70" s="139"/>
      <c r="C70" s="140" t="s">
        <v>205</v>
      </c>
      <c r="D70" s="140" t="s">
        <v>44</v>
      </c>
      <c r="E70" s="140" t="s">
        <v>195</v>
      </c>
      <c r="F70" s="140" t="s">
        <v>196</v>
      </c>
      <c r="G70" s="141" t="s">
        <v>184</v>
      </c>
      <c r="H70" s="147"/>
      <c r="I70" s="139"/>
      <c r="J70" s="141" t="s">
        <v>184</v>
      </c>
      <c r="AN70" s="148"/>
      <c r="AO70" s="155"/>
      <c r="AP70" s="155"/>
      <c r="AQ70" s="155"/>
      <c r="AR70" s="156"/>
      <c r="AS70" s="156"/>
      <c r="AT70" s="156"/>
      <c r="AU70" s="155"/>
      <c r="AV70" s="165"/>
      <c r="AW70" s="165"/>
    </row>
    <row r="71" spans="2:49" ht="13.8" x14ac:dyDescent="0.3">
      <c r="B71" s="142" t="s">
        <v>45</v>
      </c>
      <c r="C71" s="125">
        <f>O34</f>
        <v>5</v>
      </c>
      <c r="D71" s="686">
        <f>R34+S34</f>
        <v>2</v>
      </c>
      <c r="E71" s="125">
        <f t="shared" ref="E71:F73" si="59">P34</f>
        <v>12</v>
      </c>
      <c r="F71" s="125">
        <f t="shared" si="59"/>
        <v>5</v>
      </c>
      <c r="G71" s="143">
        <f>(E71+F71)/SUM(C71:F71)*100</f>
        <v>70.833333333333343</v>
      </c>
      <c r="H71" s="147"/>
      <c r="I71" s="142" t="s">
        <v>45</v>
      </c>
      <c r="J71" s="558">
        <f>U34</f>
        <v>70.833333333333329</v>
      </c>
      <c r="AN71" s="148"/>
      <c r="AO71" s="155"/>
      <c r="AP71" s="155"/>
      <c r="AQ71" s="155"/>
      <c r="AR71" s="156"/>
      <c r="AS71" s="156"/>
      <c r="AT71" s="156"/>
      <c r="AU71" s="155"/>
    </row>
    <row r="72" spans="2:49" ht="13.8" x14ac:dyDescent="0.3">
      <c r="B72" s="142" t="s">
        <v>46</v>
      </c>
      <c r="C72" s="125">
        <f>O35</f>
        <v>5</v>
      </c>
      <c r="D72" s="686">
        <f>R35+S35</f>
        <v>2</v>
      </c>
      <c r="E72" s="125">
        <f t="shared" si="59"/>
        <v>8</v>
      </c>
      <c r="F72" s="125">
        <f t="shared" si="59"/>
        <v>9</v>
      </c>
      <c r="G72" s="143">
        <f>(E72+F72)/SUM(C72:F72)*100</f>
        <v>70.833333333333343</v>
      </c>
      <c r="H72" s="147"/>
      <c r="I72" s="142" t="s">
        <v>46</v>
      </c>
      <c r="J72" s="558">
        <f>U35</f>
        <v>70.833333333333329</v>
      </c>
      <c r="AN72" s="148"/>
      <c r="AO72" s="155"/>
      <c r="AP72" s="155"/>
      <c r="AQ72" s="155"/>
      <c r="AR72" s="156"/>
      <c r="AS72" s="156"/>
      <c r="AT72" s="156"/>
      <c r="AU72" s="155"/>
    </row>
    <row r="73" spans="2:49" ht="13.8" x14ac:dyDescent="0.3">
      <c r="B73" s="142" t="s">
        <v>47</v>
      </c>
      <c r="C73" s="125">
        <f>O36</f>
        <v>0</v>
      </c>
      <c r="D73" s="686">
        <f>R36+S36</f>
        <v>0</v>
      </c>
      <c r="E73" s="125">
        <f t="shared" si="59"/>
        <v>0</v>
      </c>
      <c r="F73" s="125">
        <f t="shared" si="59"/>
        <v>0</v>
      </c>
      <c r="G73" s="143" t="e">
        <f>(E73+F73)/SUM(C73:F73)*100</f>
        <v>#DIV/0!</v>
      </c>
      <c r="H73" s="147"/>
      <c r="I73" s="142" t="s">
        <v>47</v>
      </c>
      <c r="J73" s="558">
        <f>U36</f>
        <v>0</v>
      </c>
      <c r="AN73" s="148"/>
      <c r="AO73" s="155"/>
      <c r="AP73" s="155"/>
      <c r="AQ73" s="155"/>
      <c r="AR73" s="156"/>
      <c r="AS73" s="156"/>
      <c r="AT73" s="156"/>
      <c r="AU73" s="155"/>
    </row>
    <row r="74" spans="2:49" ht="13.8" x14ac:dyDescent="0.3">
      <c r="B74" s="142" t="s">
        <v>49</v>
      </c>
      <c r="C74" s="125">
        <f>O39</f>
        <v>6</v>
      </c>
      <c r="D74" s="686">
        <f>R39+S39</f>
        <v>0</v>
      </c>
      <c r="E74" s="125">
        <f t="shared" ref="E74:F76" si="60">P39</f>
        <v>5</v>
      </c>
      <c r="F74" s="125">
        <f t="shared" si="60"/>
        <v>5</v>
      </c>
      <c r="G74" s="143">
        <f>SUM(E74:F74)/SUM(C74:F74)*100</f>
        <v>62.5</v>
      </c>
      <c r="H74" s="147"/>
      <c r="I74" s="142" t="s">
        <v>49</v>
      </c>
      <c r="J74" s="558">
        <f>U39</f>
        <v>62.5</v>
      </c>
      <c r="AN74" s="148"/>
      <c r="AO74" s="155"/>
      <c r="AP74" s="155"/>
      <c r="AQ74" s="155"/>
      <c r="AR74" s="156"/>
      <c r="AS74" s="156"/>
      <c r="AT74" s="156"/>
      <c r="AU74" s="155"/>
    </row>
    <row r="75" spans="2:49" ht="13.8" x14ac:dyDescent="0.3">
      <c r="B75" s="142" t="s">
        <v>50</v>
      </c>
      <c r="C75" s="125">
        <f>O40</f>
        <v>7</v>
      </c>
      <c r="D75" s="686">
        <f>R40+S40</f>
        <v>0</v>
      </c>
      <c r="E75" s="125">
        <f t="shared" si="60"/>
        <v>7</v>
      </c>
      <c r="F75" s="125">
        <f t="shared" si="60"/>
        <v>4</v>
      </c>
      <c r="G75" s="143">
        <f>SUM(E75:F75)/SUM(C75:F75)*100</f>
        <v>61.111111111111114</v>
      </c>
      <c r="H75" s="147"/>
      <c r="I75" s="142" t="s">
        <v>50</v>
      </c>
      <c r="J75" s="558">
        <f>U40</f>
        <v>61.111111111111114</v>
      </c>
      <c r="AN75" s="148"/>
      <c r="AO75" s="155"/>
      <c r="AP75" s="155"/>
      <c r="AQ75" s="155"/>
      <c r="AR75" s="156"/>
      <c r="AS75" s="156"/>
      <c r="AT75" s="156"/>
      <c r="AU75" s="155"/>
    </row>
    <row r="76" spans="2:49" ht="13.8" x14ac:dyDescent="0.3">
      <c r="B76" s="142" t="s">
        <v>51</v>
      </c>
      <c r="C76" s="125">
        <f>O41</f>
        <v>1</v>
      </c>
      <c r="D76" s="686">
        <f>R41+S41</f>
        <v>0</v>
      </c>
      <c r="E76" s="125">
        <f t="shared" si="60"/>
        <v>8</v>
      </c>
      <c r="F76" s="125">
        <f t="shared" si="60"/>
        <v>9</v>
      </c>
      <c r="G76" s="143">
        <f t="shared" ref="G76:G82" si="61">SUM(E76:F76)/SUM(C76:F76)*100</f>
        <v>94.444444444444443</v>
      </c>
      <c r="H76" s="147"/>
      <c r="I76" s="142" t="s">
        <v>51</v>
      </c>
      <c r="J76" s="558">
        <f>U41</f>
        <v>94.44</v>
      </c>
      <c r="AN76" s="148"/>
      <c r="AO76" s="155"/>
      <c r="AP76" s="155"/>
      <c r="AQ76" s="155"/>
      <c r="AR76" s="156"/>
      <c r="AS76" s="156"/>
      <c r="AT76" s="156"/>
      <c r="AU76" s="155"/>
    </row>
    <row r="77" spans="2:49" ht="13.8" x14ac:dyDescent="0.3">
      <c r="B77" s="142" t="s">
        <v>53</v>
      </c>
      <c r="C77" s="125">
        <f>O44</f>
        <v>3</v>
      </c>
      <c r="D77" s="686">
        <f>R44+S44</f>
        <v>0</v>
      </c>
      <c r="E77" s="125">
        <f t="shared" ref="E77:F79" si="62">P44</f>
        <v>14</v>
      </c>
      <c r="F77" s="125">
        <f t="shared" si="62"/>
        <v>8</v>
      </c>
      <c r="G77" s="143">
        <f t="shared" si="61"/>
        <v>88</v>
      </c>
      <c r="H77" s="147"/>
      <c r="I77" s="142" t="s">
        <v>53</v>
      </c>
      <c r="J77" s="558">
        <f>U44</f>
        <v>88</v>
      </c>
      <c r="AN77" s="148"/>
      <c r="AO77" s="155"/>
      <c r="AP77" s="155"/>
      <c r="AQ77" s="155"/>
      <c r="AR77" s="156"/>
      <c r="AS77" s="156"/>
      <c r="AT77" s="156"/>
      <c r="AU77" s="155"/>
    </row>
    <row r="78" spans="2:49" ht="13.8" x14ac:dyDescent="0.3">
      <c r="B78" s="142" t="s">
        <v>54</v>
      </c>
      <c r="C78" s="125">
        <f>O45</f>
        <v>6</v>
      </c>
      <c r="D78" s="686">
        <f>R45+S45</f>
        <v>0</v>
      </c>
      <c r="E78" s="125">
        <f t="shared" si="62"/>
        <v>9</v>
      </c>
      <c r="F78" s="125">
        <f t="shared" si="62"/>
        <v>3</v>
      </c>
      <c r="G78" s="143">
        <f t="shared" si="61"/>
        <v>66.666666666666657</v>
      </c>
      <c r="H78" s="147"/>
      <c r="I78" s="142" t="s">
        <v>54</v>
      </c>
      <c r="J78" s="558">
        <f>U45</f>
        <v>66.66</v>
      </c>
      <c r="AN78" s="148"/>
      <c r="AO78" s="155"/>
      <c r="AP78" s="155"/>
      <c r="AQ78" s="155"/>
      <c r="AR78" s="156"/>
      <c r="AS78" s="156"/>
      <c r="AT78" s="156"/>
      <c r="AU78" s="155"/>
    </row>
    <row r="79" spans="2:49" ht="13.8" x14ac:dyDescent="0.3">
      <c r="B79" s="142" t="s">
        <v>55</v>
      </c>
      <c r="C79" s="125">
        <f>O46</f>
        <v>0</v>
      </c>
      <c r="D79" s="686">
        <f>R46+S46</f>
        <v>0</v>
      </c>
      <c r="E79" s="125">
        <f t="shared" si="62"/>
        <v>0</v>
      </c>
      <c r="F79" s="125">
        <f t="shared" si="62"/>
        <v>0</v>
      </c>
      <c r="G79" s="143" t="e">
        <f t="shared" si="61"/>
        <v>#DIV/0!</v>
      </c>
      <c r="H79" s="147"/>
      <c r="I79" s="142" t="s">
        <v>55</v>
      </c>
      <c r="J79" s="558">
        <f>U46</f>
        <v>0</v>
      </c>
      <c r="AN79" s="148"/>
      <c r="AO79" s="155"/>
      <c r="AP79" s="155"/>
      <c r="AQ79" s="155"/>
      <c r="AR79" s="156"/>
      <c r="AS79" s="156"/>
      <c r="AT79" s="156"/>
      <c r="AU79" s="155"/>
    </row>
    <row r="80" spans="2:49" ht="13.8" x14ac:dyDescent="0.3">
      <c r="B80" s="142" t="s">
        <v>57</v>
      </c>
      <c r="C80" s="125">
        <f>O48</f>
        <v>9</v>
      </c>
      <c r="D80" s="686">
        <f>R48+S48</f>
        <v>1</v>
      </c>
      <c r="E80" s="125">
        <f t="shared" ref="E80:F82" si="63">P48</f>
        <v>6</v>
      </c>
      <c r="F80" s="125">
        <f t="shared" si="63"/>
        <v>2</v>
      </c>
      <c r="G80" s="143">
        <f t="shared" si="61"/>
        <v>44.444444444444443</v>
      </c>
      <c r="H80" s="147"/>
      <c r="I80" s="142" t="s">
        <v>57</v>
      </c>
      <c r="J80" s="558">
        <f>U48</f>
        <v>44.444444444444443</v>
      </c>
      <c r="AN80" s="148"/>
      <c r="AO80" s="155"/>
      <c r="AP80" s="155"/>
      <c r="AQ80" s="155"/>
      <c r="AR80" s="156"/>
      <c r="AS80" s="156"/>
      <c r="AT80" s="156"/>
      <c r="AU80" s="155"/>
    </row>
    <row r="81" spans="1:47" ht="13.8" x14ac:dyDescent="0.3">
      <c r="B81" s="142" t="s">
        <v>58</v>
      </c>
      <c r="C81" s="125">
        <f>O49</f>
        <v>4</v>
      </c>
      <c r="D81" s="686">
        <f>R49+S49</f>
        <v>0</v>
      </c>
      <c r="E81" s="125">
        <f t="shared" si="63"/>
        <v>14</v>
      </c>
      <c r="F81" s="125">
        <f t="shared" si="63"/>
        <v>2</v>
      </c>
      <c r="G81" s="143">
        <f t="shared" si="61"/>
        <v>80</v>
      </c>
      <c r="H81" s="147"/>
      <c r="I81" s="142" t="s">
        <v>58</v>
      </c>
      <c r="J81" s="558">
        <f>U49</f>
        <v>80</v>
      </c>
      <c r="AN81" s="148"/>
      <c r="AO81" s="155"/>
      <c r="AP81" s="155"/>
      <c r="AQ81" s="155"/>
      <c r="AR81" s="156"/>
      <c r="AS81" s="156"/>
      <c r="AT81" s="156"/>
      <c r="AU81" s="155"/>
    </row>
    <row r="82" spans="1:47" ht="13.8" x14ac:dyDescent="0.3">
      <c r="B82" s="142" t="s">
        <v>59</v>
      </c>
      <c r="C82" s="125">
        <f>O50</f>
        <v>4</v>
      </c>
      <c r="D82" s="686">
        <f>R50+S50</f>
        <v>0</v>
      </c>
      <c r="E82" s="125">
        <f t="shared" si="63"/>
        <v>10</v>
      </c>
      <c r="F82" s="125">
        <f t="shared" si="63"/>
        <v>3</v>
      </c>
      <c r="G82" s="143">
        <f t="shared" si="61"/>
        <v>76.470588235294116</v>
      </c>
      <c r="H82" s="147"/>
      <c r="I82" s="142" t="s">
        <v>59</v>
      </c>
      <c r="J82" s="558">
        <f>U50</f>
        <v>76.470588235294116</v>
      </c>
      <c r="AN82" s="148"/>
      <c r="AO82" s="155"/>
      <c r="AP82" s="155"/>
      <c r="AQ82" s="155"/>
      <c r="AR82" s="156"/>
      <c r="AS82" s="156"/>
      <c r="AT82" s="156"/>
      <c r="AU82" s="155"/>
    </row>
    <row r="83" spans="1:47" ht="14.4" thickBot="1" x14ac:dyDescent="0.35">
      <c r="B83" s="437"/>
      <c r="C83" s="438"/>
      <c r="D83" s="438"/>
      <c r="E83" s="438"/>
      <c r="F83" s="438"/>
      <c r="G83" s="610"/>
      <c r="H83" s="147"/>
      <c r="I83" s="142"/>
      <c r="J83" s="558"/>
      <c r="AN83" s="148"/>
      <c r="AO83" s="155"/>
      <c r="AP83" s="155"/>
      <c r="AQ83" s="155"/>
      <c r="AR83" s="156"/>
      <c r="AS83" s="156"/>
      <c r="AT83" s="156"/>
      <c r="AU83" s="155"/>
    </row>
    <row r="84" spans="1:47" ht="14.4" thickBot="1" x14ac:dyDescent="0.35">
      <c r="B84" s="129" t="s">
        <v>67</v>
      </c>
      <c r="C84" s="130">
        <f>SUM(C71:C83)</f>
        <v>50</v>
      </c>
      <c r="D84" s="130">
        <f>SUM(D71:D83)</f>
        <v>5</v>
      </c>
      <c r="E84" s="130">
        <f>SUM(E71:E83)</f>
        <v>93</v>
      </c>
      <c r="F84" s="130">
        <f>SUM(F71:F83)</f>
        <v>50</v>
      </c>
      <c r="G84" s="131" t="e">
        <f>AVERAGE(G71:G83)</f>
        <v>#DIV/0!</v>
      </c>
      <c r="H84" s="147"/>
      <c r="I84" s="144" t="s">
        <v>67</v>
      </c>
      <c r="J84" s="628">
        <f>AVERAGE(J71:J83)</f>
        <v>59.607734204793026</v>
      </c>
      <c r="AN84" s="148"/>
      <c r="AO84" s="155"/>
      <c r="AP84" s="155"/>
      <c r="AQ84" s="155"/>
      <c r="AR84" s="156"/>
      <c r="AS84" s="156"/>
      <c r="AT84" s="156"/>
      <c r="AU84" s="155"/>
    </row>
    <row r="85" spans="1:47" ht="13.8" x14ac:dyDescent="0.3">
      <c r="AN85" s="148"/>
      <c r="AO85" s="155"/>
      <c r="AP85" s="155"/>
      <c r="AQ85" s="155"/>
      <c r="AR85" s="156"/>
      <c r="AS85" s="156"/>
      <c r="AT85" s="156"/>
      <c r="AU85" s="155"/>
    </row>
    <row r="86" spans="1:47" ht="13.8" x14ac:dyDescent="0.3">
      <c r="AN86" s="148"/>
      <c r="AO86" s="155"/>
      <c r="AP86" s="155"/>
      <c r="AQ86" s="155"/>
      <c r="AR86" s="156"/>
      <c r="AS86" s="156"/>
      <c r="AT86" s="156"/>
      <c r="AU86" s="155"/>
    </row>
    <row r="87" spans="1:47" ht="13.8" x14ac:dyDescent="0.3">
      <c r="AN87" s="148"/>
      <c r="AO87" s="155"/>
      <c r="AP87" s="155"/>
      <c r="AQ87" s="155"/>
      <c r="AR87" s="156"/>
      <c r="AS87" s="156"/>
      <c r="AT87" s="156"/>
      <c r="AU87" s="155"/>
    </row>
    <row r="88" spans="1:47" ht="13.8" x14ac:dyDescent="0.3">
      <c r="AN88" s="148"/>
      <c r="AO88" s="155"/>
      <c r="AP88" s="155"/>
      <c r="AQ88" s="155"/>
      <c r="AR88" s="156"/>
      <c r="AS88" s="156"/>
      <c r="AT88" s="156"/>
      <c r="AU88" s="155"/>
    </row>
    <row r="89" spans="1:47" ht="13.8" x14ac:dyDescent="0.3">
      <c r="AN89" s="161"/>
      <c r="AO89" s="159"/>
      <c r="AP89" s="159"/>
      <c r="AQ89" s="159"/>
      <c r="AR89" s="159"/>
      <c r="AS89" s="159"/>
      <c r="AT89" s="159"/>
      <c r="AU89" s="159"/>
    </row>
    <row r="94" spans="1:47" x14ac:dyDescent="0.25">
      <c r="A94" s="304"/>
      <c r="B94" s="304"/>
      <c r="C94" s="304"/>
      <c r="D94" s="304"/>
      <c r="E94" s="304"/>
      <c r="F94" s="304"/>
      <c r="G94" s="304"/>
      <c r="H94" s="304"/>
      <c r="I94" s="304"/>
      <c r="J94" s="304"/>
      <c r="K94" s="304"/>
      <c r="L94" s="304"/>
      <c r="M94" s="304"/>
      <c r="N94" s="304"/>
      <c r="O94" s="304"/>
      <c r="P94" s="304"/>
      <c r="Q94" s="304"/>
      <c r="R94" s="304"/>
      <c r="S94" s="304"/>
      <c r="T94" s="304"/>
    </row>
    <row r="95" spans="1:47" ht="15.6" x14ac:dyDescent="0.3">
      <c r="A95" s="304"/>
      <c r="B95" s="304"/>
      <c r="C95" s="556"/>
      <c r="D95" s="556"/>
      <c r="E95" s="556"/>
      <c r="F95" s="556"/>
      <c r="G95" s="556"/>
      <c r="H95" s="556"/>
      <c r="I95" s="304"/>
      <c r="J95" s="304"/>
      <c r="K95" s="304"/>
      <c r="L95" s="304"/>
      <c r="M95" s="304"/>
      <c r="N95" s="304"/>
      <c r="O95" s="304"/>
      <c r="P95" s="304"/>
      <c r="Q95" s="304"/>
      <c r="R95" s="304"/>
      <c r="S95" s="304"/>
      <c r="T95" s="304"/>
    </row>
    <row r="96" spans="1:47" ht="15.6" x14ac:dyDescent="0.3">
      <c r="A96" s="304"/>
      <c r="B96" s="304"/>
      <c r="C96" s="556"/>
      <c r="D96" s="556"/>
      <c r="E96" s="556"/>
      <c r="F96" s="556"/>
      <c r="G96" s="556"/>
      <c r="H96" s="556"/>
      <c r="I96" s="304"/>
      <c r="J96" s="304"/>
      <c r="K96" s="304"/>
      <c r="L96" s="304"/>
      <c r="M96" s="304"/>
      <c r="N96" s="304"/>
      <c r="O96" s="304"/>
      <c r="P96" s="304"/>
      <c r="Q96" s="304"/>
      <c r="R96" s="304"/>
      <c r="S96" s="304"/>
      <c r="T96" s="304"/>
    </row>
    <row r="97" spans="1:23" ht="13.8" x14ac:dyDescent="0.3">
      <c r="A97" s="136"/>
      <c r="B97" s="136"/>
      <c r="C97" s="136"/>
      <c r="D97" s="136"/>
      <c r="E97" s="136"/>
      <c r="F97" s="136"/>
      <c r="G97" s="136"/>
      <c r="H97" s="136"/>
      <c r="I97" s="347"/>
      <c r="J97" s="347"/>
      <c r="K97" s="347"/>
      <c r="L97" s="347"/>
      <c r="M97" s="136"/>
      <c r="N97" s="136"/>
      <c r="O97" s="347"/>
      <c r="P97" s="136"/>
      <c r="Q97" s="136"/>
      <c r="R97" s="136"/>
      <c r="S97" s="136"/>
      <c r="T97" s="346"/>
    </row>
    <row r="98" spans="1:23" ht="13.8" x14ac:dyDescent="0.3">
      <c r="A98" s="136"/>
      <c r="B98" s="136"/>
      <c r="C98" s="136"/>
      <c r="D98" s="136"/>
      <c r="E98" s="136"/>
      <c r="F98" s="136"/>
      <c r="G98" s="136"/>
      <c r="H98" s="136"/>
      <c r="I98" s="347"/>
      <c r="J98" s="347"/>
      <c r="K98" s="347"/>
      <c r="L98" s="136"/>
      <c r="M98" s="347"/>
      <c r="N98" s="347"/>
      <c r="O98" s="136"/>
      <c r="P98" s="136"/>
      <c r="Q98" s="136"/>
      <c r="R98" s="136"/>
      <c r="S98" s="136"/>
      <c r="T98" s="348"/>
    </row>
    <row r="99" spans="1:23" ht="13.8" x14ac:dyDescent="0.3">
      <c r="A99" s="136"/>
      <c r="B99" s="542"/>
      <c r="C99" s="542"/>
      <c r="D99" s="542"/>
      <c r="E99" s="266"/>
      <c r="F99" s="542"/>
      <c r="G99" s="542"/>
      <c r="H99" s="136"/>
      <c r="I99" s="542"/>
      <c r="J99" s="542"/>
      <c r="K99" s="165"/>
      <c r="L99" s="136"/>
      <c r="M99" s="267"/>
      <c r="N99" s="136"/>
      <c r="O99" s="542"/>
      <c r="P99" s="349"/>
      <c r="Q99" s="349"/>
      <c r="R99" s="267"/>
      <c r="S99" s="136"/>
      <c r="T99" s="349"/>
    </row>
    <row r="100" spans="1:23" ht="13.8" x14ac:dyDescent="0.3">
      <c r="A100" s="136"/>
      <c r="B100" s="542"/>
      <c r="C100" s="542"/>
      <c r="D100" s="542"/>
      <c r="E100" s="266"/>
      <c r="F100" s="542"/>
      <c r="G100" s="542"/>
      <c r="H100" s="136"/>
      <c r="I100" s="542"/>
      <c r="J100" s="542"/>
      <c r="K100" s="165"/>
      <c r="L100" s="136"/>
      <c r="M100" s="267"/>
      <c r="N100" s="136"/>
      <c r="O100" s="542"/>
      <c r="P100" s="349"/>
      <c r="Q100" s="349"/>
      <c r="R100" s="267"/>
      <c r="S100" s="136"/>
      <c r="T100" s="349"/>
    </row>
    <row r="101" spans="1:23" ht="13.8" x14ac:dyDescent="0.3">
      <c r="A101" s="136"/>
      <c r="B101" s="542"/>
      <c r="C101" s="542"/>
      <c r="D101" s="542"/>
      <c r="E101" s="266"/>
      <c r="F101" s="542"/>
      <c r="G101" s="542"/>
      <c r="H101" s="136"/>
      <c r="I101" s="542"/>
      <c r="J101" s="542"/>
      <c r="K101" s="165"/>
      <c r="L101" s="136"/>
      <c r="M101" s="267"/>
      <c r="N101" s="136"/>
      <c r="O101" s="542"/>
      <c r="P101" s="349"/>
      <c r="Q101" s="349"/>
      <c r="R101" s="267"/>
      <c r="S101" s="136"/>
      <c r="T101" s="349"/>
    </row>
    <row r="102" spans="1:23" ht="13.8" x14ac:dyDescent="0.3">
      <c r="A102" s="136"/>
      <c r="B102" s="542"/>
      <c r="C102" s="542"/>
      <c r="D102" s="542"/>
      <c r="E102" s="266"/>
      <c r="F102" s="542"/>
      <c r="G102" s="542"/>
      <c r="H102" s="136"/>
      <c r="I102" s="542"/>
      <c r="J102" s="542"/>
      <c r="K102" s="165"/>
      <c r="L102" s="136"/>
      <c r="M102" s="267"/>
      <c r="N102" s="136"/>
      <c r="O102" s="542"/>
      <c r="P102" s="349"/>
      <c r="Q102" s="349"/>
      <c r="R102" s="267"/>
      <c r="S102" s="136"/>
      <c r="T102" s="349"/>
    </row>
    <row r="103" spans="1:23" ht="13.8" x14ac:dyDescent="0.3">
      <c r="A103" s="165"/>
      <c r="B103" s="165"/>
      <c r="C103" s="165"/>
      <c r="D103" s="165"/>
      <c r="E103" s="266"/>
      <c r="F103" s="165"/>
      <c r="G103" s="165"/>
      <c r="H103" s="165"/>
      <c r="I103" s="165"/>
      <c r="J103" s="165"/>
      <c r="K103" s="165"/>
      <c r="L103" s="165"/>
      <c r="M103" s="267"/>
      <c r="N103" s="165"/>
      <c r="O103" s="165"/>
      <c r="P103" s="165"/>
      <c r="Q103" s="165"/>
      <c r="R103" s="267"/>
      <c r="S103" s="165"/>
      <c r="T103" s="165"/>
    </row>
    <row r="104" spans="1:23" ht="13.8" x14ac:dyDescent="0.3">
      <c r="A104" s="136"/>
      <c r="B104" s="542"/>
      <c r="C104" s="542"/>
      <c r="D104" s="542"/>
      <c r="E104" s="266"/>
      <c r="F104" s="542"/>
      <c r="G104" s="542"/>
      <c r="H104" s="136"/>
      <c r="I104" s="542"/>
      <c r="J104" s="542"/>
      <c r="K104" s="165"/>
      <c r="L104" s="136"/>
      <c r="M104" s="267"/>
      <c r="N104" s="136"/>
      <c r="O104" s="542"/>
      <c r="P104" s="349"/>
      <c r="Q104" s="349"/>
      <c r="R104" s="267"/>
      <c r="S104" s="136"/>
      <c r="T104" s="349"/>
    </row>
    <row r="105" spans="1:23" ht="13.8" x14ac:dyDescent="0.3">
      <c r="A105" s="136"/>
      <c r="B105" s="542"/>
      <c r="C105" s="542"/>
      <c r="D105" s="542"/>
      <c r="E105" s="266"/>
      <c r="F105" s="542"/>
      <c r="G105" s="542"/>
      <c r="H105" s="136"/>
      <c r="I105" s="542"/>
      <c r="J105" s="542"/>
      <c r="K105" s="165"/>
      <c r="L105" s="136"/>
      <c r="M105" s="267"/>
      <c r="N105" s="136"/>
      <c r="O105" s="542"/>
      <c r="P105" s="349"/>
      <c r="Q105" s="349"/>
      <c r="R105" s="267"/>
      <c r="S105" s="136"/>
      <c r="T105" s="349"/>
    </row>
    <row r="106" spans="1:23" ht="13.8" x14ac:dyDescent="0.3">
      <c r="A106" s="136"/>
      <c r="B106" s="542"/>
      <c r="C106" s="542"/>
      <c r="D106" s="542"/>
      <c r="E106" s="266"/>
      <c r="F106" s="542"/>
      <c r="G106" s="542"/>
      <c r="H106" s="136"/>
      <c r="I106" s="542"/>
      <c r="J106" s="542"/>
      <c r="K106" s="165"/>
      <c r="L106" s="136"/>
      <c r="M106" s="267"/>
      <c r="N106" s="136"/>
      <c r="O106" s="542"/>
      <c r="P106" s="349"/>
      <c r="Q106" s="349"/>
      <c r="R106" s="267"/>
      <c r="S106" s="136"/>
      <c r="T106" s="349"/>
    </row>
    <row r="107" spans="1:23" ht="13.8" x14ac:dyDescent="0.3">
      <c r="A107" s="136"/>
      <c r="B107" s="542"/>
      <c r="C107" s="542"/>
      <c r="D107" s="542"/>
      <c r="E107" s="266"/>
      <c r="F107" s="542"/>
      <c r="G107" s="542"/>
      <c r="H107" s="136"/>
      <c r="I107" s="542"/>
      <c r="J107" s="542"/>
      <c r="K107" s="165"/>
      <c r="L107" s="136"/>
      <c r="M107" s="267"/>
      <c r="N107" s="136"/>
      <c r="O107" s="542"/>
      <c r="P107" s="349"/>
      <c r="Q107" s="349"/>
      <c r="R107" s="267"/>
      <c r="S107" s="136"/>
      <c r="T107" s="349"/>
    </row>
    <row r="108" spans="1:23" ht="13.8" x14ac:dyDescent="0.3">
      <c r="A108" s="165"/>
      <c r="B108" s="165"/>
      <c r="C108" s="165"/>
      <c r="D108" s="165"/>
      <c r="E108" s="266"/>
      <c r="F108" s="165"/>
      <c r="G108" s="165"/>
      <c r="H108" s="165"/>
      <c r="I108" s="165"/>
      <c r="J108" s="165"/>
      <c r="K108" s="165"/>
      <c r="L108" s="165"/>
      <c r="M108" s="267"/>
      <c r="N108" s="165"/>
      <c r="O108" s="165"/>
      <c r="P108" s="165"/>
      <c r="Q108" s="165"/>
      <c r="R108" s="267"/>
      <c r="S108" s="165"/>
      <c r="T108" s="165"/>
    </row>
    <row r="109" spans="1:23" x14ac:dyDescent="0.25">
      <c r="A109" s="304"/>
      <c r="B109" s="304"/>
      <c r="C109" s="304"/>
      <c r="D109" s="304"/>
      <c r="E109" s="304"/>
      <c r="F109" s="304"/>
      <c r="G109" s="304"/>
      <c r="H109" s="304"/>
      <c r="I109" s="304"/>
      <c r="J109" s="304"/>
      <c r="K109" s="304"/>
      <c r="L109" s="304"/>
      <c r="M109" s="304"/>
      <c r="N109" s="304"/>
      <c r="O109" s="304"/>
      <c r="P109" s="304"/>
      <c r="Q109" s="304"/>
      <c r="R109" s="304"/>
      <c r="S109" s="304"/>
      <c r="T109" s="304"/>
    </row>
    <row r="110" spans="1:23" ht="13.8" x14ac:dyDescent="0.3">
      <c r="A110" s="304"/>
      <c r="B110" s="304"/>
      <c r="C110" s="304"/>
      <c r="D110" s="304"/>
      <c r="E110" s="304"/>
      <c r="F110" s="304"/>
      <c r="G110" s="304"/>
      <c r="H110" s="304"/>
      <c r="I110" s="304"/>
      <c r="J110" s="304"/>
      <c r="K110" s="304"/>
      <c r="L110" s="304"/>
      <c r="M110" s="304"/>
      <c r="N110" s="304"/>
      <c r="O110" s="304"/>
      <c r="P110" s="304"/>
      <c r="Q110" s="136"/>
      <c r="R110" s="136"/>
      <c r="S110" s="347"/>
      <c r="T110" s="347"/>
      <c r="U110" s="370"/>
      <c r="V110" s="147"/>
      <c r="W110" s="147"/>
    </row>
    <row r="111" spans="1:23" ht="13.8" x14ac:dyDescent="0.3">
      <c r="A111" s="136"/>
      <c r="B111" s="136"/>
      <c r="C111" s="136"/>
      <c r="D111" s="136"/>
      <c r="E111" s="136"/>
      <c r="F111" s="304"/>
      <c r="G111" s="304"/>
      <c r="H111" s="304"/>
      <c r="I111" s="304"/>
      <c r="J111" s="304"/>
      <c r="K111" s="304"/>
      <c r="L111" s="304"/>
      <c r="M111" s="304"/>
      <c r="N111" s="304"/>
      <c r="O111" s="304"/>
      <c r="P111" s="304"/>
      <c r="Q111" s="136"/>
      <c r="R111" s="136"/>
      <c r="S111" s="347"/>
      <c r="T111" s="347"/>
      <c r="U111" s="370"/>
      <c r="V111" s="147"/>
      <c r="W111" s="147"/>
    </row>
    <row r="112" spans="1:23" ht="13.8" x14ac:dyDescent="0.3">
      <c r="A112" s="136"/>
      <c r="B112" s="136"/>
      <c r="C112" s="136"/>
      <c r="D112" s="136"/>
      <c r="E112" s="136"/>
      <c r="F112" s="136"/>
      <c r="G112" s="136"/>
      <c r="H112" s="304"/>
      <c r="I112" s="304"/>
      <c r="J112" s="304"/>
      <c r="K112" s="304"/>
      <c r="L112" s="304"/>
      <c r="M112" s="304"/>
      <c r="N112" s="304"/>
      <c r="O112" s="304"/>
      <c r="P112" s="304"/>
      <c r="Q112" s="136"/>
      <c r="R112" s="136"/>
      <c r="S112" s="542"/>
      <c r="T112" s="542"/>
      <c r="U112" s="265"/>
      <c r="V112" s="471"/>
      <c r="W112" s="147"/>
    </row>
    <row r="113" spans="1:23" ht="13.8" x14ac:dyDescent="0.3">
      <c r="A113" s="318"/>
      <c r="B113" s="147"/>
      <c r="C113" s="147"/>
      <c r="D113" s="147"/>
      <c r="E113" s="147"/>
      <c r="F113" s="304"/>
      <c r="G113" s="304"/>
      <c r="Q113" s="134"/>
      <c r="R113" s="134"/>
      <c r="S113" s="264"/>
      <c r="T113" s="264"/>
      <c r="U113" s="265"/>
      <c r="V113" s="471"/>
      <c r="W113" s="147"/>
    </row>
    <row r="114" spans="1:23" ht="13.8" x14ac:dyDescent="0.3">
      <c r="A114" s="318"/>
      <c r="B114" s="147"/>
      <c r="C114" s="147"/>
      <c r="D114" s="147"/>
      <c r="E114" s="147"/>
      <c r="F114" s="305"/>
      <c r="G114" s="305"/>
      <c r="Q114" s="134"/>
      <c r="R114" s="134"/>
      <c r="S114" s="264"/>
      <c r="T114" s="264"/>
      <c r="U114" s="265"/>
      <c r="V114" s="400"/>
      <c r="W114" s="147"/>
    </row>
    <row r="115" spans="1:23" ht="13.8" x14ac:dyDescent="0.3">
      <c r="A115" s="318"/>
      <c r="B115" s="147"/>
      <c r="C115" s="147"/>
      <c r="D115" s="147"/>
      <c r="E115" s="147"/>
      <c r="F115" s="304"/>
      <c r="G115" s="304"/>
      <c r="Q115" s="134"/>
      <c r="R115" s="134"/>
      <c r="S115" s="264"/>
      <c r="T115" s="264"/>
      <c r="U115" s="265"/>
      <c r="V115" s="471"/>
      <c r="W115" s="147"/>
    </row>
    <row r="116" spans="1:23" ht="13.8" x14ac:dyDescent="0.3">
      <c r="A116" s="319"/>
      <c r="B116" s="319"/>
      <c r="C116" s="319"/>
      <c r="D116" s="319"/>
      <c r="E116" s="319"/>
      <c r="F116" s="304"/>
      <c r="G116" s="304"/>
      <c r="H116" s="147"/>
      <c r="I116" s="147"/>
      <c r="J116" s="147"/>
      <c r="K116" s="147"/>
      <c r="L116" s="147"/>
      <c r="M116" s="147"/>
      <c r="N116" s="147"/>
      <c r="O116" s="147"/>
      <c r="Q116" s="134"/>
      <c r="R116" s="134"/>
      <c r="S116" s="264"/>
      <c r="T116" s="264"/>
      <c r="U116" s="265"/>
      <c r="V116" s="471"/>
      <c r="W116" s="147"/>
    </row>
    <row r="117" spans="1:23" ht="13.8" x14ac:dyDescent="0.3">
      <c r="A117" s="147"/>
      <c r="B117" s="147"/>
      <c r="C117" s="147"/>
      <c r="D117" s="147"/>
      <c r="E117" s="147"/>
      <c r="F117" s="147"/>
      <c r="G117" s="147"/>
      <c r="H117" s="147"/>
      <c r="I117" s="147"/>
      <c r="J117" s="147"/>
      <c r="K117" s="147"/>
      <c r="L117" s="147"/>
      <c r="M117" s="147"/>
      <c r="N117" s="147"/>
      <c r="O117" s="147"/>
      <c r="Q117" s="134"/>
      <c r="R117" s="134"/>
      <c r="S117" s="264"/>
      <c r="T117" s="264"/>
      <c r="U117" s="265"/>
      <c r="V117" s="471"/>
      <c r="W117" s="147"/>
    </row>
    <row r="118" spans="1:23" ht="13.8" x14ac:dyDescent="0.3">
      <c r="A118" s="134"/>
      <c r="B118" s="134"/>
      <c r="C118" s="134"/>
      <c r="D118" s="134"/>
      <c r="E118" s="134"/>
      <c r="F118" s="147"/>
      <c r="G118" s="147"/>
      <c r="H118" s="147"/>
      <c r="I118" s="147"/>
      <c r="J118" s="147"/>
      <c r="K118" s="147"/>
      <c r="L118" s="147"/>
      <c r="M118" s="147"/>
      <c r="N118" s="147"/>
      <c r="O118" s="147"/>
      <c r="Q118" s="134"/>
      <c r="R118" s="134"/>
      <c r="S118" s="264"/>
      <c r="T118" s="264"/>
      <c r="U118" s="265"/>
      <c r="V118" s="471"/>
      <c r="W118" s="147"/>
    </row>
    <row r="119" spans="1:23" ht="13.8" x14ac:dyDescent="0.3">
      <c r="A119" s="134"/>
      <c r="B119" s="134"/>
      <c r="C119" s="134"/>
      <c r="D119" s="134"/>
      <c r="E119" s="134"/>
      <c r="F119" s="147"/>
      <c r="G119" s="147"/>
      <c r="H119" s="147"/>
      <c r="I119" s="147"/>
      <c r="J119" s="147"/>
      <c r="K119" s="147"/>
      <c r="L119" s="147"/>
      <c r="M119" s="147"/>
      <c r="N119" s="147"/>
      <c r="O119" s="147"/>
      <c r="Q119" s="134"/>
      <c r="R119" s="134"/>
      <c r="S119" s="264"/>
      <c r="T119" s="264"/>
      <c r="U119" s="265"/>
      <c r="V119" s="400"/>
      <c r="W119" s="147"/>
    </row>
    <row r="120" spans="1:23" ht="13.8" x14ac:dyDescent="0.3">
      <c r="A120" s="318"/>
      <c r="B120" s="569"/>
      <c r="C120" s="569"/>
      <c r="D120" s="318"/>
      <c r="E120" s="318"/>
      <c r="F120" s="147"/>
      <c r="G120" s="147"/>
      <c r="H120" s="147"/>
      <c r="I120" s="147"/>
      <c r="J120" s="147"/>
      <c r="K120" s="147"/>
      <c r="L120" s="147"/>
      <c r="M120" s="147"/>
      <c r="N120" s="147"/>
      <c r="O120" s="147"/>
      <c r="Q120" s="134"/>
      <c r="R120" s="134"/>
      <c r="S120" s="264"/>
      <c r="T120" s="264"/>
      <c r="U120" s="265"/>
      <c r="V120" s="471"/>
      <c r="W120" s="147"/>
    </row>
    <row r="121" spans="1:23" ht="13.8" x14ac:dyDescent="0.3">
      <c r="A121" s="318"/>
      <c r="B121" s="569"/>
      <c r="C121" s="569"/>
      <c r="D121" s="569"/>
      <c r="E121" s="318"/>
      <c r="F121" s="147"/>
      <c r="G121" s="147"/>
      <c r="H121" s="147"/>
      <c r="I121" s="147"/>
      <c r="J121" s="147"/>
      <c r="K121" s="147"/>
      <c r="L121" s="147"/>
      <c r="M121" s="147"/>
      <c r="N121" s="147"/>
      <c r="O121" s="147"/>
      <c r="Q121" s="134"/>
      <c r="R121" s="134"/>
      <c r="S121" s="264"/>
      <c r="T121" s="264"/>
      <c r="U121" s="265"/>
      <c r="V121" s="400"/>
      <c r="W121" s="147"/>
    </row>
    <row r="122" spans="1:23" ht="13.8" x14ac:dyDescent="0.3">
      <c r="A122" s="318"/>
      <c r="B122" s="318"/>
      <c r="C122" s="318"/>
      <c r="D122" s="318"/>
      <c r="E122" s="318"/>
      <c r="F122" s="147"/>
      <c r="G122" s="147"/>
      <c r="H122" s="147"/>
      <c r="I122" s="147"/>
      <c r="J122" s="147"/>
      <c r="K122" s="147"/>
      <c r="L122" s="147"/>
      <c r="M122" s="147"/>
      <c r="N122" s="147"/>
      <c r="O122" s="147"/>
      <c r="Q122" s="134"/>
      <c r="R122" s="134"/>
      <c r="S122" s="264"/>
      <c r="T122" s="264"/>
      <c r="U122" s="265"/>
      <c r="V122" s="147"/>
      <c r="W122" s="147"/>
    </row>
    <row r="123" spans="1:23" ht="13.8" x14ac:dyDescent="0.3">
      <c r="A123" s="319"/>
      <c r="B123" s="319"/>
      <c r="C123" s="319"/>
      <c r="D123" s="319"/>
      <c r="E123" s="319"/>
      <c r="F123" s="147"/>
      <c r="G123" s="147"/>
      <c r="H123" s="147"/>
      <c r="I123" s="147"/>
      <c r="J123" s="147"/>
      <c r="K123" s="147"/>
      <c r="L123" s="147"/>
      <c r="M123" s="147"/>
      <c r="N123" s="147"/>
      <c r="O123" s="147"/>
      <c r="Q123" s="134"/>
      <c r="R123" s="134"/>
      <c r="S123" s="264"/>
      <c r="T123" s="264"/>
      <c r="U123" s="265"/>
      <c r="V123" s="147"/>
      <c r="W123" s="147"/>
    </row>
    <row r="124" spans="1:23" ht="13.8" x14ac:dyDescent="0.3">
      <c r="A124" s="147"/>
      <c r="B124" s="147"/>
      <c r="C124" s="147"/>
      <c r="D124" s="147"/>
      <c r="E124" s="147"/>
      <c r="F124" s="147"/>
      <c r="G124" s="147"/>
      <c r="H124" s="147"/>
      <c r="I124" s="147"/>
      <c r="J124" s="147"/>
      <c r="K124" s="147"/>
      <c r="L124" s="147"/>
      <c r="M124" s="147"/>
      <c r="N124" s="147"/>
      <c r="O124" s="147"/>
      <c r="Q124" s="134"/>
      <c r="R124" s="134"/>
      <c r="S124" s="264"/>
      <c r="T124" s="264"/>
      <c r="U124" s="265"/>
      <c r="V124" s="147"/>
      <c r="W124" s="147"/>
    </row>
    <row r="125" spans="1:23" x14ac:dyDescent="0.25">
      <c r="A125" s="147"/>
      <c r="B125" s="147"/>
      <c r="C125" s="147"/>
      <c r="D125" s="147"/>
      <c r="E125" s="147"/>
      <c r="F125" s="147"/>
      <c r="G125" s="147"/>
      <c r="H125" s="147"/>
      <c r="I125" s="147"/>
      <c r="J125" s="147"/>
      <c r="K125" s="147"/>
      <c r="L125" s="147"/>
      <c r="M125" s="147"/>
      <c r="N125" s="147"/>
      <c r="O125" s="147"/>
      <c r="Q125" s="147"/>
      <c r="R125" s="147"/>
      <c r="S125" s="373"/>
      <c r="T125" s="373"/>
      <c r="U125" s="373"/>
      <c r="V125" s="373"/>
      <c r="W125" s="147"/>
    </row>
    <row r="126" spans="1:23" x14ac:dyDescent="0.25">
      <c r="A126" s="147"/>
      <c r="B126" s="147"/>
      <c r="C126" s="147"/>
      <c r="D126" s="147"/>
      <c r="E126" s="147"/>
      <c r="F126" s="147"/>
      <c r="G126" s="147"/>
      <c r="H126" s="147"/>
      <c r="I126" s="147"/>
      <c r="J126" s="147"/>
      <c r="K126" s="147"/>
      <c r="L126" s="147"/>
      <c r="M126" s="147"/>
      <c r="N126" s="147"/>
      <c r="O126" s="147"/>
    </row>
    <row r="127" spans="1:23" ht="13.8" x14ac:dyDescent="0.3">
      <c r="A127" s="147"/>
      <c r="B127" s="147"/>
      <c r="C127" s="147"/>
      <c r="D127" s="147"/>
      <c r="E127" s="147"/>
      <c r="F127" s="147"/>
      <c r="G127" s="147"/>
      <c r="H127" s="147"/>
      <c r="I127" s="147"/>
      <c r="J127" s="147"/>
      <c r="K127" s="134"/>
      <c r="L127" s="134"/>
      <c r="M127" s="134"/>
      <c r="N127" s="134"/>
      <c r="O127" s="147"/>
    </row>
    <row r="128" spans="1:23" x14ac:dyDescent="0.25">
      <c r="A128" s="147"/>
      <c r="B128" s="147"/>
      <c r="C128" s="147"/>
      <c r="D128" s="147"/>
      <c r="E128" s="147"/>
      <c r="F128" s="147"/>
      <c r="G128" s="147"/>
      <c r="H128" s="147"/>
      <c r="I128" s="147"/>
      <c r="J128" s="147"/>
      <c r="K128" s="318"/>
      <c r="L128" s="318"/>
      <c r="M128" s="318"/>
      <c r="N128" s="318"/>
      <c r="O128" s="147"/>
    </row>
    <row r="129" spans="1:15" x14ac:dyDescent="0.25">
      <c r="A129" s="147"/>
      <c r="B129" s="147"/>
      <c r="C129" s="147"/>
      <c r="D129" s="147"/>
      <c r="E129" s="147"/>
      <c r="F129" s="147"/>
      <c r="G129" s="147"/>
      <c r="H129" s="147"/>
      <c r="I129" s="147"/>
      <c r="J129" s="147"/>
      <c r="K129" s="147"/>
      <c r="L129" s="147"/>
      <c r="M129" s="147"/>
      <c r="N129" s="147"/>
      <c r="O129" s="147"/>
    </row>
    <row r="130" spans="1:15" x14ac:dyDescent="0.25">
      <c r="A130" s="147"/>
      <c r="B130" s="147"/>
      <c r="C130" s="147"/>
      <c r="D130" s="147"/>
      <c r="E130" s="147"/>
      <c r="F130" s="147"/>
      <c r="G130" s="147"/>
      <c r="H130" s="147"/>
      <c r="I130" s="147"/>
      <c r="J130" s="147"/>
      <c r="K130" s="147"/>
      <c r="L130" s="147"/>
      <c r="M130" s="147"/>
      <c r="N130" s="147"/>
      <c r="O130" s="147"/>
    </row>
    <row r="131" spans="1:15" x14ac:dyDescent="0.25">
      <c r="A131" s="147"/>
      <c r="B131" s="147"/>
      <c r="C131" s="147"/>
      <c r="D131" s="147"/>
      <c r="E131" s="147"/>
      <c r="F131" s="147"/>
      <c r="G131" s="147"/>
      <c r="H131" s="147"/>
      <c r="I131" s="147"/>
      <c r="J131" s="147"/>
      <c r="K131" s="147"/>
      <c r="L131" s="147"/>
      <c r="M131" s="147"/>
      <c r="N131" s="147"/>
      <c r="O131" s="147"/>
    </row>
    <row r="138" spans="1:15" x14ac:dyDescent="0.25">
      <c r="A138" s="304"/>
      <c r="B138" s="304"/>
      <c r="C138" s="304"/>
      <c r="D138" s="304"/>
      <c r="E138" s="304"/>
      <c r="F138" s="304"/>
      <c r="G138" s="304"/>
      <c r="H138" s="304"/>
      <c r="I138" s="304"/>
      <c r="J138" s="304"/>
      <c r="K138" s="304"/>
      <c r="L138" s="304"/>
      <c r="M138" s="304"/>
      <c r="N138" s="304"/>
    </row>
    <row r="139" spans="1:15" ht="13.8" x14ac:dyDescent="0.3">
      <c r="A139" s="148"/>
      <c r="B139" s="152"/>
      <c r="C139" s="153"/>
      <c r="D139" s="153"/>
      <c r="E139" s="153"/>
      <c r="F139" s="148"/>
      <c r="G139" s="148"/>
      <c r="H139" s="304"/>
      <c r="I139" s="148"/>
      <c r="J139" s="152"/>
      <c r="K139" s="153"/>
      <c r="L139" s="153"/>
      <c r="M139" s="153"/>
      <c r="N139" s="148"/>
    </row>
    <row r="140" spans="1:15" ht="13.8" x14ac:dyDescent="0.3">
      <c r="A140" s="148"/>
      <c r="B140" s="155"/>
      <c r="C140" s="155"/>
      <c r="D140" s="155"/>
      <c r="E140" s="155"/>
      <c r="F140" s="155"/>
      <c r="G140" s="148"/>
      <c r="H140" s="304"/>
      <c r="I140" s="435"/>
      <c r="J140" s="304"/>
      <c r="K140" s="304"/>
      <c r="L140" s="304"/>
      <c r="M140" s="304"/>
      <c r="N140" s="304"/>
    </row>
    <row r="141" spans="1:15" ht="13.8" x14ac:dyDescent="0.3">
      <c r="A141" s="148"/>
      <c r="B141" s="155"/>
      <c r="C141" s="155"/>
      <c r="D141" s="155"/>
      <c r="E141" s="155"/>
      <c r="F141" s="155"/>
      <c r="G141" s="148"/>
      <c r="H141" s="304"/>
      <c r="I141" s="435"/>
      <c r="J141" s="304"/>
      <c r="K141" s="304"/>
      <c r="L141" s="304"/>
      <c r="M141" s="304"/>
      <c r="N141" s="304"/>
    </row>
    <row r="142" spans="1:15" ht="13.8" x14ac:dyDescent="0.3">
      <c r="A142" s="148"/>
      <c r="B142" s="155"/>
      <c r="C142" s="155"/>
      <c r="D142" s="155"/>
      <c r="E142" s="155"/>
      <c r="F142" s="155"/>
      <c r="G142" s="148"/>
      <c r="H142" s="304"/>
      <c r="I142" s="435"/>
      <c r="J142" s="304"/>
      <c r="K142" s="304"/>
      <c r="L142" s="304"/>
      <c r="M142" s="304"/>
      <c r="N142" s="304"/>
    </row>
    <row r="143" spans="1:15" ht="13.8" x14ac:dyDescent="0.3">
      <c r="A143" s="148"/>
      <c r="B143" s="155"/>
      <c r="C143" s="155"/>
      <c r="D143" s="155"/>
      <c r="E143" s="155"/>
      <c r="F143" s="155"/>
      <c r="G143" s="148"/>
      <c r="H143" s="304"/>
      <c r="I143" s="435"/>
      <c r="J143" s="304"/>
      <c r="K143" s="304"/>
      <c r="L143" s="304"/>
      <c r="M143" s="304"/>
      <c r="N143" s="304"/>
    </row>
    <row r="144" spans="1:15" ht="13.8" x14ac:dyDescent="0.3">
      <c r="A144" s="148"/>
      <c r="B144" s="148"/>
      <c r="C144" s="148"/>
      <c r="D144" s="148"/>
      <c r="E144" s="148"/>
      <c r="F144" s="148"/>
      <c r="G144" s="148"/>
      <c r="H144" s="304"/>
      <c r="I144" s="436"/>
      <c r="J144" s="436"/>
      <c r="K144" s="436"/>
      <c r="L144" s="436"/>
      <c r="M144" s="436"/>
      <c r="N144" s="436"/>
    </row>
    <row r="145" spans="1:14" ht="13.8" x14ac:dyDescent="0.3">
      <c r="A145" s="148"/>
      <c r="B145" s="152"/>
      <c r="C145" s="153"/>
      <c r="D145" s="153"/>
      <c r="E145" s="153"/>
      <c r="F145" s="148"/>
      <c r="G145" s="148"/>
      <c r="H145" s="304"/>
      <c r="I145" s="304"/>
      <c r="J145" s="304"/>
      <c r="K145" s="304"/>
      <c r="L145" s="304"/>
      <c r="M145" s="304"/>
      <c r="N145" s="304"/>
    </row>
    <row r="146" spans="1:14" ht="13.8" x14ac:dyDescent="0.3">
      <c r="A146" s="148"/>
      <c r="B146" s="155"/>
      <c r="C146" s="155"/>
      <c r="D146" s="155"/>
      <c r="E146" s="155"/>
      <c r="F146" s="155"/>
      <c r="G146" s="148"/>
      <c r="H146" s="304"/>
      <c r="I146" s="304"/>
      <c r="J146" s="304"/>
      <c r="K146" s="304"/>
      <c r="L146" s="304"/>
      <c r="M146" s="304"/>
      <c r="N146" s="304"/>
    </row>
    <row r="147" spans="1:14" ht="13.8" x14ac:dyDescent="0.3">
      <c r="A147" s="148"/>
      <c r="B147" s="155"/>
      <c r="C147" s="155"/>
      <c r="D147" s="155"/>
      <c r="E147" s="155"/>
      <c r="F147" s="155"/>
      <c r="G147" s="148"/>
      <c r="H147" s="304"/>
      <c r="I147" s="304"/>
      <c r="J147" s="304"/>
      <c r="K147" s="304"/>
      <c r="L147" s="304"/>
      <c r="M147" s="304"/>
      <c r="N147" s="304"/>
    </row>
    <row r="148" spans="1:14" ht="13.8" x14ac:dyDescent="0.3">
      <c r="A148" s="148"/>
      <c r="B148" s="155"/>
      <c r="C148" s="155"/>
      <c r="D148" s="155"/>
      <c r="E148" s="155"/>
      <c r="F148" s="155"/>
      <c r="G148" s="148"/>
      <c r="H148" s="304"/>
      <c r="I148" s="304"/>
      <c r="J148" s="304"/>
      <c r="K148" s="304"/>
      <c r="L148" s="304"/>
      <c r="M148" s="304"/>
      <c r="N148" s="304"/>
    </row>
    <row r="149" spans="1:14" ht="13.8" x14ac:dyDescent="0.3">
      <c r="A149" s="148"/>
      <c r="B149" s="155"/>
      <c r="C149" s="155"/>
      <c r="D149" s="155"/>
      <c r="E149" s="155"/>
      <c r="F149" s="155"/>
      <c r="G149" s="148"/>
      <c r="H149" s="304"/>
      <c r="I149" s="304"/>
      <c r="J149" s="304"/>
      <c r="K149" s="304"/>
      <c r="L149" s="304"/>
      <c r="M149" s="304"/>
      <c r="N149" s="304"/>
    </row>
    <row r="150" spans="1:14" ht="13.8" x14ac:dyDescent="0.3">
      <c r="A150" s="148"/>
      <c r="B150" s="148"/>
      <c r="C150" s="148"/>
      <c r="D150" s="148"/>
      <c r="E150" s="148"/>
      <c r="F150" s="148"/>
      <c r="G150" s="148"/>
      <c r="H150" s="304"/>
      <c r="I150" s="304"/>
      <c r="J150" s="304"/>
      <c r="K150" s="304"/>
      <c r="L150" s="304"/>
      <c r="M150" s="304"/>
      <c r="N150" s="304"/>
    </row>
    <row r="151" spans="1:14" ht="13.8" x14ac:dyDescent="0.3">
      <c r="A151" s="148"/>
      <c r="B151" s="152"/>
      <c r="C151" s="153"/>
      <c r="D151" s="153"/>
      <c r="E151" s="153"/>
      <c r="F151" s="148"/>
      <c r="G151" s="148"/>
      <c r="H151" s="304"/>
      <c r="I151" s="304"/>
      <c r="J151" s="304"/>
      <c r="K151" s="304"/>
      <c r="L151" s="304"/>
      <c r="M151" s="304"/>
      <c r="N151" s="304"/>
    </row>
    <row r="152" spans="1:14" ht="13.8" x14ac:dyDescent="0.3">
      <c r="A152" s="148"/>
      <c r="B152" s="155"/>
      <c r="C152" s="155"/>
      <c r="D152" s="155"/>
      <c r="E152" s="155"/>
      <c r="F152" s="155"/>
      <c r="G152" s="148"/>
      <c r="H152" s="304"/>
      <c r="I152" s="304"/>
      <c r="J152" s="304"/>
      <c r="K152" s="304"/>
      <c r="L152" s="304"/>
      <c r="M152" s="304"/>
      <c r="N152" s="304"/>
    </row>
    <row r="153" spans="1:14" ht="13.8" x14ac:dyDescent="0.3">
      <c r="A153" s="148"/>
      <c r="B153" s="155"/>
      <c r="C153" s="155"/>
      <c r="D153" s="155"/>
      <c r="E153" s="155"/>
      <c r="F153" s="155"/>
      <c r="G153" s="148"/>
      <c r="H153" s="304"/>
      <c r="I153" s="304"/>
      <c r="J153" s="304"/>
      <c r="K153" s="304"/>
      <c r="L153" s="304"/>
      <c r="M153" s="304"/>
      <c r="N153" s="304"/>
    </row>
    <row r="154" spans="1:14" ht="13.8" x14ac:dyDescent="0.3">
      <c r="A154" s="148"/>
      <c r="B154" s="155"/>
      <c r="C154" s="155"/>
      <c r="D154" s="155"/>
      <c r="E154" s="155"/>
      <c r="F154" s="155"/>
      <c r="G154" s="148"/>
      <c r="H154" s="304"/>
      <c r="I154" s="304"/>
      <c r="J154" s="304"/>
      <c r="K154" s="304"/>
      <c r="L154" s="304"/>
      <c r="M154" s="304"/>
      <c r="N154" s="304"/>
    </row>
    <row r="155" spans="1:14" ht="13.8" x14ac:dyDescent="0.3">
      <c r="A155" s="148"/>
      <c r="B155" s="155"/>
      <c r="C155" s="155"/>
      <c r="D155" s="155"/>
      <c r="E155" s="155"/>
      <c r="F155" s="155"/>
      <c r="G155" s="148"/>
      <c r="H155" s="304"/>
      <c r="I155" s="304"/>
      <c r="J155" s="304"/>
      <c r="K155" s="304"/>
      <c r="L155" s="304"/>
      <c r="M155" s="304"/>
      <c r="N155" s="304"/>
    </row>
    <row r="156" spans="1:14" ht="13.8" x14ac:dyDescent="0.3">
      <c r="A156" s="148"/>
      <c r="B156" s="155"/>
      <c r="C156" s="155"/>
      <c r="D156" s="155"/>
      <c r="E156" s="155"/>
      <c r="F156" s="155"/>
      <c r="G156" s="148"/>
      <c r="H156" s="304"/>
      <c r="I156" s="304"/>
      <c r="J156" s="304"/>
      <c r="K156" s="304"/>
      <c r="L156" s="304"/>
      <c r="M156" s="304"/>
      <c r="N156" s="304"/>
    </row>
    <row r="157" spans="1:14" ht="13.8" x14ac:dyDescent="0.3">
      <c r="A157" s="148"/>
      <c r="B157" s="148"/>
      <c r="C157" s="148"/>
      <c r="D157" s="148"/>
      <c r="E157" s="148"/>
      <c r="F157" s="148"/>
      <c r="G157" s="148"/>
      <c r="H157" s="304"/>
      <c r="I157" s="304"/>
      <c r="J157" s="304"/>
      <c r="K157" s="304"/>
      <c r="L157" s="304"/>
      <c r="M157" s="304"/>
      <c r="N157" s="304"/>
    </row>
    <row r="158" spans="1:14" ht="13.8" x14ac:dyDescent="0.3">
      <c r="A158" s="148"/>
      <c r="B158" s="152"/>
      <c r="C158" s="153"/>
      <c r="D158" s="153"/>
      <c r="E158" s="153"/>
      <c r="F158" s="148"/>
      <c r="G158" s="148"/>
      <c r="H158" s="304"/>
      <c r="I158" s="304"/>
      <c r="J158" s="304"/>
      <c r="K158" s="304"/>
      <c r="L158" s="304"/>
      <c r="M158" s="304"/>
      <c r="N158" s="304"/>
    </row>
    <row r="159" spans="1:14" ht="13.8" x14ac:dyDescent="0.3">
      <c r="A159" s="148"/>
      <c r="B159" s="155"/>
      <c r="C159" s="155"/>
      <c r="D159" s="155"/>
      <c r="E159" s="155"/>
      <c r="F159" s="155"/>
      <c r="G159" s="148"/>
      <c r="H159" s="304"/>
      <c r="I159" s="304"/>
      <c r="J159" s="304"/>
      <c r="K159" s="304"/>
      <c r="L159" s="304"/>
      <c r="M159" s="304"/>
      <c r="N159" s="304"/>
    </row>
    <row r="160" spans="1:14" ht="13.8" x14ac:dyDescent="0.3">
      <c r="A160" s="148"/>
      <c r="B160" s="155"/>
      <c r="C160" s="155"/>
      <c r="D160" s="155"/>
      <c r="E160" s="155"/>
      <c r="F160" s="155"/>
      <c r="G160" s="148"/>
      <c r="H160" s="304"/>
      <c r="I160" s="304"/>
      <c r="J160" s="304"/>
      <c r="K160" s="304"/>
      <c r="L160" s="304"/>
      <c r="M160" s="304"/>
      <c r="N160" s="304"/>
    </row>
    <row r="161" spans="1:14" ht="13.8" x14ac:dyDescent="0.3">
      <c r="A161" s="148"/>
      <c r="B161" s="155"/>
      <c r="C161" s="155"/>
      <c r="D161" s="155"/>
      <c r="E161" s="155"/>
      <c r="F161" s="155"/>
      <c r="G161" s="148"/>
      <c r="H161" s="304"/>
      <c r="I161" s="304"/>
      <c r="J161" s="304"/>
      <c r="K161" s="304"/>
      <c r="L161" s="304"/>
      <c r="M161" s="304"/>
      <c r="N161" s="304"/>
    </row>
    <row r="162" spans="1:14" ht="13.8" x14ac:dyDescent="0.3">
      <c r="A162" s="148"/>
      <c r="B162" s="155"/>
      <c r="C162" s="155"/>
      <c r="D162" s="155"/>
      <c r="E162" s="155"/>
      <c r="F162" s="155"/>
      <c r="G162" s="148"/>
      <c r="H162" s="304"/>
      <c r="I162" s="304"/>
      <c r="J162" s="304"/>
      <c r="K162" s="304"/>
      <c r="L162" s="304"/>
      <c r="M162" s="304"/>
      <c r="N162" s="304"/>
    </row>
    <row r="163" spans="1:14" ht="13.8" x14ac:dyDescent="0.3">
      <c r="A163" s="148"/>
      <c r="B163" s="155"/>
      <c r="C163" s="155"/>
      <c r="D163" s="155"/>
      <c r="E163" s="155"/>
      <c r="F163" s="155"/>
      <c r="G163" s="148"/>
      <c r="H163" s="304"/>
      <c r="I163" s="304"/>
      <c r="J163" s="304"/>
      <c r="K163" s="304"/>
      <c r="L163" s="304"/>
      <c r="M163" s="304"/>
      <c r="N163" s="304"/>
    </row>
    <row r="164" spans="1:14" ht="13.8" x14ac:dyDescent="0.3">
      <c r="A164" s="148"/>
      <c r="B164" s="148"/>
      <c r="C164" s="148"/>
      <c r="D164" s="148"/>
      <c r="E164" s="148"/>
      <c r="F164" s="148"/>
      <c r="G164" s="148"/>
      <c r="H164" s="304"/>
      <c r="I164" s="304"/>
      <c r="J164" s="304"/>
      <c r="K164" s="304"/>
      <c r="L164" s="304"/>
      <c r="M164" s="304"/>
      <c r="N164" s="304"/>
    </row>
    <row r="165" spans="1:14" ht="13.8" x14ac:dyDescent="0.3">
      <c r="A165" s="153"/>
      <c r="B165" s="148"/>
      <c r="C165" s="148"/>
      <c r="D165" s="148"/>
      <c r="E165" s="148"/>
      <c r="F165" s="148"/>
      <c r="G165" s="153"/>
      <c r="H165" s="304"/>
      <c r="I165" s="304"/>
      <c r="J165" s="304"/>
      <c r="K165" s="304"/>
      <c r="L165" s="304"/>
      <c r="M165" s="304"/>
      <c r="N165" s="304"/>
    </row>
    <row r="166" spans="1:14" x14ac:dyDescent="0.25">
      <c r="A166" s="304"/>
      <c r="B166" s="304"/>
      <c r="C166" s="304"/>
      <c r="D166" s="304"/>
      <c r="E166" s="304"/>
      <c r="F166" s="304"/>
      <c r="G166" s="304"/>
      <c r="H166" s="304"/>
      <c r="I166" s="304"/>
      <c r="J166" s="304"/>
      <c r="K166" s="304"/>
      <c r="L166" s="304"/>
      <c r="M166" s="304"/>
      <c r="N166" s="304"/>
    </row>
    <row r="167" spans="1:14" x14ac:dyDescent="0.25">
      <c r="A167" s="304"/>
      <c r="B167" s="304"/>
      <c r="C167" s="304"/>
      <c r="D167" s="304"/>
      <c r="E167" s="304"/>
      <c r="F167" s="304"/>
      <c r="G167" s="304"/>
      <c r="H167" s="304"/>
      <c r="I167" s="304"/>
      <c r="J167" s="304"/>
      <c r="K167" s="304"/>
      <c r="L167" s="304"/>
      <c r="M167" s="304"/>
      <c r="N167" s="304"/>
    </row>
    <row r="168" spans="1:14" x14ac:dyDescent="0.25">
      <c r="A168" s="304"/>
      <c r="B168" s="304"/>
      <c r="C168" s="304"/>
      <c r="D168" s="304"/>
      <c r="E168" s="304"/>
      <c r="F168" s="304"/>
      <c r="G168" s="304"/>
      <c r="H168" s="304"/>
      <c r="I168" s="304"/>
      <c r="J168" s="304"/>
      <c r="K168" s="304"/>
      <c r="L168" s="304"/>
      <c r="M168" s="304"/>
      <c r="N168" s="304"/>
    </row>
  </sheetData>
  <phoneticPr fontId="0" type="noConversion"/>
  <pageMargins left="0.75" right="0.75" top="1" bottom="1" header="0.5" footer="0.5"/>
  <pageSetup paperSize="9" orientation="landscape" horizont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7</vt:i4>
      </vt:variant>
    </vt:vector>
  </HeadingPairs>
  <TitlesOfParts>
    <vt:vector size="7" baseType="lpstr">
      <vt:lpstr>I trim</vt:lpstr>
      <vt:lpstr>I ir II trimpalygin</vt:lpstr>
      <vt:lpstr>Sheet1</vt:lpstr>
      <vt:lpstr>II trimestras</vt:lpstr>
      <vt:lpstr>Metinis</vt:lpstr>
      <vt:lpstr>palI-II-III</vt:lpstr>
      <vt:lpstr>III trim.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Arvydas Judickas</cp:lastModifiedBy>
  <cp:lastPrinted>2017-12-21T08:41:27Z</cp:lastPrinted>
  <dcterms:created xsi:type="dcterms:W3CDTF">2002-07-28T19:50:32Z</dcterms:created>
  <dcterms:modified xsi:type="dcterms:W3CDTF">2021-01-14T13:41:48Z</dcterms:modified>
</cp:coreProperties>
</file>